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180" windowWidth="19440" windowHeight="12240" activeTab="5"/>
  </bookViews>
  <sheets>
    <sheet name="Kontrahovanie_Čerpanie " sheetId="4" r:id="rId1"/>
    <sheet name="Ukazovatele" sheetId="5" r:id="rId2"/>
    <sheet name="Plán výziev " sheetId="7" r:id="rId3"/>
    <sheet name="Veľké projekty " sheetId="8" r:id="rId4"/>
    <sheet name="Národné projekty " sheetId="9" r:id="rId5"/>
    <sheet name="Korekcie a fázovanie projek_" sheetId="14" r:id="rId6"/>
  </sheets>
  <definedNames>
    <definedName name="_xlnm._FilterDatabase" localSheetId="2" hidden="1">'Plán výziev '!$A$1:$N$144</definedName>
    <definedName name="_xlnm._FilterDatabase" localSheetId="1" hidden="1">Ukazovatele!$A$6:$M$189</definedName>
    <definedName name="_xlnm.Print_Titles" localSheetId="0">'Kontrahovanie_Čerpanie '!$4:$6</definedName>
    <definedName name="_xlnm.Print_Titles" localSheetId="4">'Národné projekty '!$2:$3</definedName>
    <definedName name="_xlnm.Print_Titles" localSheetId="2">'Plán výziev '!$2:$4</definedName>
    <definedName name="_xlnm.Print_Titles" localSheetId="1">Ukazovatele!$4:$6</definedName>
    <definedName name="_xlnm.Print_Area" localSheetId="0">'Kontrahovanie_Čerpanie '!$B$1:$Z$111</definedName>
    <definedName name="_xlnm.Print_Area" localSheetId="5">'Korekcie a fázovanie projek_'!$A$1:$K$37</definedName>
    <definedName name="_xlnm.Print_Area" localSheetId="2">'Plán výziev '!$A$1:$N$149</definedName>
    <definedName name="_xlnm.Print_Area" localSheetId="3">'Veľké projekty '!$A$5:$N$26</definedName>
  </definedNames>
  <calcPr calcId="145621"/>
</workbook>
</file>

<file path=xl/calcChain.xml><?xml version="1.0" encoding="utf-8"?>
<calcChain xmlns="http://schemas.openxmlformats.org/spreadsheetml/2006/main">
  <c r="L20" i="5" l="1"/>
  <c r="L143" i="7" l="1"/>
  <c r="F21" i="14" l="1"/>
  <c r="F12" i="14"/>
  <c r="F10" i="14"/>
  <c r="E9" i="14"/>
  <c r="F9" i="14"/>
  <c r="F8" i="14"/>
  <c r="E7" i="14"/>
  <c r="F7" i="14"/>
  <c r="F5" i="14"/>
  <c r="L142" i="7"/>
  <c r="L136" i="7"/>
  <c r="L130" i="7"/>
  <c r="L144" i="7"/>
  <c r="G144" i="7" s="1"/>
  <c r="G143" i="7"/>
  <c r="F125" i="7"/>
  <c r="F144" i="7"/>
  <c r="F143" i="7"/>
  <c r="L28" i="5"/>
  <c r="J28" i="5"/>
  <c r="L32" i="5"/>
  <c r="J32" i="5"/>
  <c r="J103" i="4"/>
  <c r="L124" i="7"/>
  <c r="L110" i="7"/>
  <c r="L98" i="7"/>
  <c r="L95" i="7"/>
  <c r="L80" i="7"/>
  <c r="L57" i="7"/>
  <c r="L37" i="7"/>
  <c r="L125" i="7"/>
  <c r="S83" i="4"/>
  <c r="I83" i="4"/>
  <c r="I84" i="4"/>
  <c r="F83" i="4"/>
  <c r="F71" i="4"/>
  <c r="F66" i="4"/>
  <c r="F63" i="4"/>
  <c r="F56" i="4"/>
  <c r="F43" i="4"/>
  <c r="F35" i="4"/>
  <c r="F22" i="4"/>
  <c r="F13" i="4"/>
  <c r="F84" i="4"/>
  <c r="J84" i="4"/>
  <c r="J83" i="4"/>
  <c r="J73" i="4"/>
  <c r="J74" i="4"/>
  <c r="J75" i="4"/>
  <c r="J76" i="4"/>
  <c r="J77" i="4"/>
  <c r="J78" i="4"/>
  <c r="J79" i="4"/>
  <c r="J80" i="4"/>
  <c r="J81" i="4"/>
  <c r="J82" i="4"/>
  <c r="J72" i="4"/>
  <c r="Q39" i="4"/>
  <c r="O39" i="4"/>
  <c r="M39" i="4"/>
  <c r="K39" i="4"/>
  <c r="K40" i="4"/>
  <c r="I103" i="4"/>
  <c r="Y90" i="4"/>
  <c r="W90" i="4"/>
  <c r="U90" i="4"/>
  <c r="S90" i="4"/>
  <c r="Q90" i="4"/>
  <c r="O90" i="4"/>
  <c r="M90" i="4"/>
  <c r="K90" i="4"/>
  <c r="F90" i="4"/>
  <c r="Z89" i="4"/>
  <c r="X89" i="4"/>
  <c r="V89" i="4"/>
  <c r="T89" i="4"/>
  <c r="R89" i="4"/>
  <c r="P89" i="4"/>
  <c r="N89" i="4"/>
  <c r="L89" i="4"/>
  <c r="Z88" i="4"/>
  <c r="X88" i="4"/>
  <c r="V88" i="4"/>
  <c r="T88" i="4"/>
  <c r="R88" i="4"/>
  <c r="P88" i="4"/>
  <c r="N88" i="4"/>
  <c r="L88" i="4"/>
  <c r="H88" i="4"/>
  <c r="Z87" i="4"/>
  <c r="X87" i="4"/>
  <c r="V87" i="4"/>
  <c r="T87" i="4"/>
  <c r="R87" i="4"/>
  <c r="P87" i="4"/>
  <c r="N87" i="4"/>
  <c r="L87" i="4"/>
  <c r="H87" i="4"/>
  <c r="Z86" i="4"/>
  <c r="X86" i="4"/>
  <c r="V86" i="4"/>
  <c r="T86" i="4"/>
  <c r="R86" i="4"/>
  <c r="P86" i="4"/>
  <c r="N86" i="4"/>
  <c r="L86" i="4"/>
  <c r="H86" i="4"/>
  <c r="Z85" i="4"/>
  <c r="X85" i="4"/>
  <c r="V85" i="4"/>
  <c r="T85" i="4"/>
  <c r="R85" i="4"/>
  <c r="P85" i="4"/>
  <c r="N85" i="4"/>
  <c r="L85" i="4"/>
  <c r="H85" i="4"/>
  <c r="Y101" i="4"/>
  <c r="W101" i="4"/>
  <c r="U101" i="4"/>
  <c r="S101" i="4"/>
  <c r="Q101" i="4"/>
  <c r="O101" i="4"/>
  <c r="M101" i="4"/>
  <c r="K101" i="4"/>
  <c r="F101" i="4"/>
  <c r="Z100" i="4"/>
  <c r="X100" i="4"/>
  <c r="V100" i="4"/>
  <c r="T100" i="4"/>
  <c r="R100" i="4"/>
  <c r="P100" i="4"/>
  <c r="N100" i="4"/>
  <c r="L100" i="4"/>
  <c r="Z99" i="4"/>
  <c r="X99" i="4"/>
  <c r="V99" i="4"/>
  <c r="T99" i="4"/>
  <c r="R99" i="4"/>
  <c r="P99" i="4"/>
  <c r="N99" i="4"/>
  <c r="L99" i="4"/>
  <c r="H99" i="4"/>
  <c r="Z98" i="4"/>
  <c r="X98" i="4"/>
  <c r="V98" i="4"/>
  <c r="T98" i="4"/>
  <c r="R98" i="4"/>
  <c r="P98" i="4"/>
  <c r="N98" i="4"/>
  <c r="L98" i="4"/>
  <c r="H98" i="4"/>
  <c r="Z97" i="4"/>
  <c r="X97" i="4"/>
  <c r="V97" i="4"/>
  <c r="T97" i="4"/>
  <c r="R97" i="4"/>
  <c r="P97" i="4"/>
  <c r="N97" i="4"/>
  <c r="L97" i="4"/>
  <c r="H97" i="4"/>
  <c r="Z96" i="4"/>
  <c r="X96" i="4"/>
  <c r="V96" i="4"/>
  <c r="T96" i="4"/>
  <c r="R96" i="4"/>
  <c r="P96" i="4"/>
  <c r="N96" i="4"/>
  <c r="L96" i="4"/>
  <c r="H96" i="4"/>
  <c r="Y56" i="4"/>
  <c r="W56" i="4"/>
  <c r="U56" i="4"/>
  <c r="S56" i="4"/>
  <c r="Q56" i="4"/>
  <c r="O56" i="4"/>
  <c r="M56" i="4"/>
  <c r="K56" i="4"/>
  <c r="G56" i="4"/>
  <c r="Z55" i="4"/>
  <c r="X55" i="4"/>
  <c r="V55" i="4"/>
  <c r="T55" i="4"/>
  <c r="R55" i="4"/>
  <c r="P55" i="4"/>
  <c r="N55" i="4"/>
  <c r="L55" i="4"/>
  <c r="H55" i="4"/>
  <c r="Z54" i="4"/>
  <c r="X54" i="4"/>
  <c r="V54" i="4"/>
  <c r="T54" i="4"/>
  <c r="R54" i="4"/>
  <c r="P54" i="4"/>
  <c r="N54" i="4"/>
  <c r="L54" i="4"/>
  <c r="H54" i="4"/>
  <c r="Z53" i="4"/>
  <c r="X53" i="4"/>
  <c r="V53" i="4"/>
  <c r="T53" i="4"/>
  <c r="R53" i="4"/>
  <c r="P53" i="4"/>
  <c r="N53" i="4"/>
  <c r="L53" i="4"/>
  <c r="H53" i="4"/>
  <c r="Z52" i="4"/>
  <c r="X52" i="4"/>
  <c r="V52" i="4"/>
  <c r="T52" i="4"/>
  <c r="R52" i="4"/>
  <c r="P52" i="4"/>
  <c r="N52" i="4"/>
  <c r="L52" i="4"/>
  <c r="H52" i="4"/>
  <c r="Z51" i="4"/>
  <c r="X51" i="4"/>
  <c r="V51" i="4"/>
  <c r="T51" i="4"/>
  <c r="R51" i="4"/>
  <c r="P51" i="4"/>
  <c r="N51" i="4"/>
  <c r="L51" i="4"/>
  <c r="H51" i="4"/>
  <c r="Z50" i="4"/>
  <c r="X50" i="4"/>
  <c r="V50" i="4"/>
  <c r="T50" i="4"/>
  <c r="R50" i="4"/>
  <c r="P50" i="4"/>
  <c r="N50" i="4"/>
  <c r="L50" i="4"/>
  <c r="H50" i="4"/>
  <c r="Z49" i="4"/>
  <c r="X49" i="4"/>
  <c r="V49" i="4"/>
  <c r="T49" i="4"/>
  <c r="R49" i="4"/>
  <c r="P49" i="4"/>
  <c r="N49" i="4"/>
  <c r="L49" i="4"/>
  <c r="H49" i="4"/>
  <c r="Z48" i="4"/>
  <c r="X48" i="4"/>
  <c r="V48" i="4"/>
  <c r="T48" i="4"/>
  <c r="R48" i="4"/>
  <c r="P48" i="4"/>
  <c r="N48" i="4"/>
  <c r="L48" i="4"/>
  <c r="H48" i="4"/>
  <c r="Z47" i="4"/>
  <c r="X47" i="4"/>
  <c r="V47" i="4"/>
  <c r="T47" i="4"/>
  <c r="R47" i="4"/>
  <c r="P47" i="4"/>
  <c r="N47" i="4"/>
  <c r="L47" i="4"/>
  <c r="H47" i="4"/>
  <c r="Z46" i="4"/>
  <c r="X46" i="4"/>
  <c r="V46" i="4"/>
  <c r="T46" i="4"/>
  <c r="R46" i="4"/>
  <c r="P46" i="4"/>
  <c r="N46" i="4"/>
  <c r="L46" i="4"/>
  <c r="H46" i="4"/>
  <c r="Z45" i="4"/>
  <c r="X45" i="4"/>
  <c r="V45" i="4"/>
  <c r="T45" i="4"/>
  <c r="R45" i="4"/>
  <c r="P45" i="4"/>
  <c r="N45" i="4"/>
  <c r="L45" i="4"/>
  <c r="H45" i="4"/>
  <c r="Z44" i="4"/>
  <c r="X44" i="4"/>
  <c r="V44" i="4"/>
  <c r="T44" i="4"/>
  <c r="R44" i="4"/>
  <c r="P44" i="4"/>
  <c r="N44" i="4"/>
  <c r="L44" i="4"/>
  <c r="H44" i="4"/>
  <c r="Y35" i="4"/>
  <c r="W35" i="4"/>
  <c r="U35" i="4"/>
  <c r="S35" i="4"/>
  <c r="Q35" i="4"/>
  <c r="O35" i="4"/>
  <c r="M35" i="4"/>
  <c r="K35" i="4"/>
  <c r="G35" i="4"/>
  <c r="Z34" i="4"/>
  <c r="X34" i="4"/>
  <c r="V34" i="4"/>
  <c r="T34" i="4"/>
  <c r="R34" i="4"/>
  <c r="P34" i="4"/>
  <c r="N34" i="4"/>
  <c r="L34" i="4"/>
  <c r="H34" i="4"/>
  <c r="Z33" i="4"/>
  <c r="X33" i="4"/>
  <c r="V33" i="4"/>
  <c r="T33" i="4"/>
  <c r="R33" i="4"/>
  <c r="P33" i="4"/>
  <c r="N33" i="4"/>
  <c r="L33" i="4"/>
  <c r="H33" i="4"/>
  <c r="Z32" i="4"/>
  <c r="X32" i="4"/>
  <c r="V32" i="4"/>
  <c r="T32" i="4"/>
  <c r="R32" i="4"/>
  <c r="P32" i="4"/>
  <c r="N32" i="4"/>
  <c r="L32" i="4"/>
  <c r="H32" i="4"/>
  <c r="Z31" i="4"/>
  <c r="X31" i="4"/>
  <c r="V31" i="4"/>
  <c r="T31" i="4"/>
  <c r="R31" i="4"/>
  <c r="P31" i="4"/>
  <c r="N31" i="4"/>
  <c r="L31" i="4"/>
  <c r="H31" i="4"/>
  <c r="Z30" i="4"/>
  <c r="X30" i="4"/>
  <c r="V30" i="4"/>
  <c r="T30" i="4"/>
  <c r="R30" i="4"/>
  <c r="P30" i="4"/>
  <c r="N30" i="4"/>
  <c r="L30" i="4"/>
  <c r="H30" i="4"/>
  <c r="Z29" i="4"/>
  <c r="X29" i="4"/>
  <c r="V29" i="4"/>
  <c r="T29" i="4"/>
  <c r="R29" i="4"/>
  <c r="P29" i="4"/>
  <c r="N29" i="4"/>
  <c r="L29" i="4"/>
  <c r="H29" i="4"/>
  <c r="Z28" i="4"/>
  <c r="X28" i="4"/>
  <c r="V28" i="4"/>
  <c r="T28" i="4"/>
  <c r="R28" i="4"/>
  <c r="P28" i="4"/>
  <c r="N28" i="4"/>
  <c r="L28" i="4"/>
  <c r="H28" i="4"/>
  <c r="Z27" i="4"/>
  <c r="X27" i="4"/>
  <c r="V27" i="4"/>
  <c r="T27" i="4"/>
  <c r="R27" i="4"/>
  <c r="P27" i="4"/>
  <c r="N27" i="4"/>
  <c r="L27" i="4"/>
  <c r="H27" i="4"/>
  <c r="Z26" i="4"/>
  <c r="X26" i="4"/>
  <c r="V26" i="4"/>
  <c r="T26" i="4"/>
  <c r="R26" i="4"/>
  <c r="P26" i="4"/>
  <c r="N26" i="4"/>
  <c r="L26" i="4"/>
  <c r="H26" i="4"/>
  <c r="Z25" i="4"/>
  <c r="X25" i="4"/>
  <c r="V25" i="4"/>
  <c r="T25" i="4"/>
  <c r="R25" i="4"/>
  <c r="P25" i="4"/>
  <c r="N25" i="4"/>
  <c r="L25" i="4"/>
  <c r="H25" i="4"/>
  <c r="Z24" i="4"/>
  <c r="X24" i="4"/>
  <c r="V24" i="4"/>
  <c r="T24" i="4"/>
  <c r="R24" i="4"/>
  <c r="P24" i="4"/>
  <c r="N24" i="4"/>
  <c r="L24" i="4"/>
  <c r="H24" i="4"/>
  <c r="Z23" i="4"/>
  <c r="X23" i="4"/>
  <c r="V23" i="4"/>
  <c r="T23" i="4"/>
  <c r="R23" i="4"/>
  <c r="P23" i="4"/>
  <c r="N23" i="4"/>
  <c r="L23" i="4"/>
  <c r="H23" i="4"/>
  <c r="H36" i="4"/>
  <c r="L36" i="4"/>
  <c r="N36" i="4"/>
  <c r="P36" i="4"/>
  <c r="R36" i="4"/>
  <c r="T36" i="4"/>
  <c r="V36" i="4"/>
  <c r="X36" i="4"/>
  <c r="Z36" i="4"/>
  <c r="H37" i="4"/>
  <c r="L37" i="4"/>
  <c r="N37" i="4"/>
  <c r="P37" i="4"/>
  <c r="R37" i="4"/>
  <c r="T37" i="4"/>
  <c r="V37" i="4"/>
  <c r="X37" i="4"/>
  <c r="Z37" i="4"/>
  <c r="H38" i="4"/>
  <c r="L38" i="4"/>
  <c r="N38" i="4"/>
  <c r="P38" i="4"/>
  <c r="R38" i="4"/>
  <c r="T38" i="4"/>
  <c r="V38" i="4"/>
  <c r="X38" i="4"/>
  <c r="Z38" i="4"/>
  <c r="H39" i="4"/>
  <c r="L39" i="4"/>
  <c r="N39" i="4"/>
  <c r="P39" i="4"/>
  <c r="R39" i="4"/>
  <c r="T39" i="4"/>
  <c r="V39" i="4"/>
  <c r="X39" i="4"/>
  <c r="Z39" i="4"/>
  <c r="H40" i="4"/>
  <c r="L40" i="4"/>
  <c r="N40" i="4"/>
  <c r="P40" i="4"/>
  <c r="R40" i="4"/>
  <c r="T40" i="4"/>
  <c r="V40" i="4"/>
  <c r="X40" i="4"/>
  <c r="Z40" i="4"/>
  <c r="H41" i="4"/>
  <c r="L41" i="4"/>
  <c r="N41" i="4"/>
  <c r="P41" i="4"/>
  <c r="R41" i="4"/>
  <c r="T41" i="4"/>
  <c r="V41" i="4"/>
  <c r="X41" i="4"/>
  <c r="Z41" i="4"/>
  <c r="H42" i="4"/>
  <c r="L42" i="4"/>
  <c r="N42" i="4"/>
  <c r="P42" i="4"/>
  <c r="R42" i="4"/>
  <c r="T42" i="4"/>
  <c r="V42" i="4"/>
  <c r="X42" i="4"/>
  <c r="Z42" i="4"/>
  <c r="H43" i="4"/>
  <c r="K43" i="4"/>
  <c r="M43" i="4"/>
  <c r="N43" i="4"/>
  <c r="O43" i="4"/>
  <c r="Q43" i="4"/>
  <c r="R43" i="4"/>
  <c r="S43" i="4"/>
  <c r="U43" i="4"/>
  <c r="V43" i="4"/>
  <c r="W43" i="4"/>
  <c r="Y43" i="4"/>
  <c r="Z43" i="4"/>
  <c r="Y13" i="4"/>
  <c r="W13" i="4"/>
  <c r="U13" i="4"/>
  <c r="S13" i="4"/>
  <c r="Q13" i="4"/>
  <c r="O13" i="4"/>
  <c r="M13" i="4"/>
  <c r="K13" i="4"/>
  <c r="Z12" i="4"/>
  <c r="X12" i="4"/>
  <c r="V12" i="4"/>
  <c r="T12" i="4"/>
  <c r="R12" i="4"/>
  <c r="P12" i="4"/>
  <c r="N12" i="4"/>
  <c r="L12" i="4"/>
  <c r="H12" i="4"/>
  <c r="Z11" i="4"/>
  <c r="X11" i="4"/>
  <c r="V11" i="4"/>
  <c r="T11" i="4"/>
  <c r="R11" i="4"/>
  <c r="P11" i="4"/>
  <c r="N11" i="4"/>
  <c r="L11" i="4"/>
  <c r="H11" i="4"/>
  <c r="Z10" i="4"/>
  <c r="X10" i="4"/>
  <c r="V10" i="4"/>
  <c r="T10" i="4"/>
  <c r="R10" i="4"/>
  <c r="P10" i="4"/>
  <c r="N10" i="4"/>
  <c r="L10" i="4"/>
  <c r="H10" i="4"/>
  <c r="Z9" i="4"/>
  <c r="X9" i="4"/>
  <c r="V9" i="4"/>
  <c r="T9" i="4"/>
  <c r="R9" i="4"/>
  <c r="P9" i="4"/>
  <c r="N9" i="4"/>
  <c r="L9" i="4"/>
  <c r="H9" i="4"/>
  <c r="Z8" i="4"/>
  <c r="X8" i="4"/>
  <c r="V8" i="4"/>
  <c r="T8" i="4"/>
  <c r="R8" i="4"/>
  <c r="P8" i="4"/>
  <c r="N8" i="4"/>
  <c r="L8" i="4"/>
  <c r="H8" i="4"/>
  <c r="Z7" i="4"/>
  <c r="X7" i="4"/>
  <c r="V7" i="4"/>
  <c r="T7" i="4"/>
  <c r="R7" i="4"/>
  <c r="P7" i="4"/>
  <c r="N7" i="4"/>
  <c r="L7" i="4"/>
  <c r="H7" i="4"/>
  <c r="X13" i="4"/>
  <c r="X43" i="4"/>
  <c r="T43" i="4"/>
  <c r="P43" i="4"/>
  <c r="H35" i="4"/>
  <c r="L101" i="4"/>
  <c r="P101" i="4"/>
  <c r="T101" i="4"/>
  <c r="X101" i="4"/>
  <c r="N90" i="4"/>
  <c r="R90" i="4"/>
  <c r="V90" i="4"/>
  <c r="Z90" i="4"/>
  <c r="N101" i="4"/>
  <c r="R101" i="4"/>
  <c r="V101" i="4"/>
  <c r="Z101" i="4"/>
  <c r="L90" i="4"/>
  <c r="P90" i="4"/>
  <c r="T90" i="4"/>
  <c r="X90" i="4"/>
  <c r="L43" i="4"/>
  <c r="L13" i="4"/>
  <c r="P13" i="4"/>
  <c r="T13" i="4"/>
  <c r="L35" i="4"/>
  <c r="P35" i="4"/>
  <c r="T35" i="4"/>
  <c r="X35" i="4"/>
  <c r="L56" i="4"/>
  <c r="P56" i="4"/>
  <c r="T56" i="4"/>
  <c r="X56" i="4"/>
  <c r="N13" i="4"/>
  <c r="R13" i="4"/>
  <c r="Z13" i="4"/>
  <c r="N35" i="4"/>
  <c r="R35" i="4"/>
  <c r="V35" i="4"/>
  <c r="Z35" i="4"/>
  <c r="H56" i="4"/>
  <c r="N56" i="4"/>
  <c r="R56" i="4"/>
  <c r="V56" i="4"/>
  <c r="Z56" i="4"/>
  <c r="H13" i="4"/>
  <c r="V13" i="4"/>
  <c r="H198" i="9"/>
  <c r="H157" i="9"/>
  <c r="H125" i="9"/>
  <c r="H107" i="9"/>
  <c r="H101" i="9"/>
  <c r="H200" i="9"/>
  <c r="L19" i="9"/>
  <c r="Y83" i="4"/>
  <c r="P72" i="4"/>
  <c r="P73" i="4"/>
  <c r="P74" i="4"/>
  <c r="P75" i="4"/>
  <c r="P76" i="4"/>
  <c r="P77" i="4"/>
  <c r="P78" i="4"/>
  <c r="P79" i="4"/>
  <c r="P80" i="4"/>
  <c r="P81" i="4"/>
  <c r="P82" i="4"/>
  <c r="R72" i="4"/>
  <c r="R73" i="4"/>
  <c r="R74" i="4"/>
  <c r="R75" i="4"/>
  <c r="R76" i="4"/>
  <c r="R77" i="4"/>
  <c r="R78" i="4"/>
  <c r="R79" i="4"/>
  <c r="R80" i="4"/>
  <c r="R81" i="4"/>
  <c r="R82" i="4"/>
  <c r="T72" i="4"/>
  <c r="T73" i="4"/>
  <c r="T74" i="4"/>
  <c r="T75" i="4"/>
  <c r="T76" i="4"/>
  <c r="T77" i="4"/>
  <c r="T78" i="4"/>
  <c r="T79" i="4"/>
  <c r="T80" i="4"/>
  <c r="T81" i="4"/>
  <c r="T82" i="4"/>
  <c r="V72" i="4"/>
  <c r="V73" i="4"/>
  <c r="V74" i="4"/>
  <c r="V75" i="4"/>
  <c r="V76" i="4"/>
  <c r="V77" i="4"/>
  <c r="V78" i="4"/>
  <c r="V79" i="4"/>
  <c r="V80" i="4"/>
  <c r="V81" i="4"/>
  <c r="V82" i="4"/>
  <c r="X72" i="4"/>
  <c r="X73" i="4"/>
  <c r="X74" i="4"/>
  <c r="X75" i="4"/>
  <c r="X76" i="4"/>
  <c r="X77" i="4"/>
  <c r="X78" i="4"/>
  <c r="X79" i="4"/>
  <c r="X80" i="4"/>
  <c r="X81" i="4"/>
  <c r="X82" i="4"/>
  <c r="Z72" i="4"/>
  <c r="Z73" i="4"/>
  <c r="Z74" i="4"/>
  <c r="Z75" i="4"/>
  <c r="Z76" i="4"/>
  <c r="Z77" i="4"/>
  <c r="Z78" i="4"/>
  <c r="Z79" i="4"/>
  <c r="Z80" i="4"/>
  <c r="Z81" i="4"/>
  <c r="Z82" i="4"/>
  <c r="W83" i="4"/>
  <c r="U83" i="4"/>
  <c r="Q83" i="4"/>
  <c r="O83" i="4"/>
  <c r="M83" i="4"/>
  <c r="K83" i="4"/>
  <c r="N73" i="4"/>
  <c r="N74" i="4"/>
  <c r="N75" i="4"/>
  <c r="N76" i="4"/>
  <c r="N77" i="4"/>
  <c r="N78" i="4"/>
  <c r="N79" i="4"/>
  <c r="N80" i="4"/>
  <c r="N81" i="4"/>
  <c r="N82" i="4"/>
  <c r="N72" i="4"/>
  <c r="L73" i="4"/>
  <c r="L74" i="4"/>
  <c r="L75" i="4"/>
  <c r="L76" i="4"/>
  <c r="L77" i="4"/>
  <c r="L78" i="4"/>
  <c r="L79" i="4"/>
  <c r="L80" i="4"/>
  <c r="L81" i="4"/>
  <c r="L82" i="4"/>
  <c r="L72" i="4"/>
  <c r="H73" i="4"/>
  <c r="H74" i="4"/>
  <c r="H75" i="4"/>
  <c r="H76" i="4"/>
  <c r="H77" i="4"/>
  <c r="H78" i="4"/>
  <c r="H79" i="4"/>
  <c r="H80" i="4"/>
  <c r="H81" i="4"/>
  <c r="H82" i="4"/>
  <c r="H72" i="4"/>
  <c r="G83" i="4"/>
  <c r="H83" i="4"/>
  <c r="N83" i="4"/>
  <c r="V83" i="4"/>
  <c r="R83" i="4"/>
  <c r="P83" i="4"/>
  <c r="Z83" i="4"/>
  <c r="T83" i="4"/>
  <c r="X83" i="4"/>
  <c r="L83" i="4"/>
  <c r="L134" i="5"/>
  <c r="L135" i="5"/>
  <c r="L136" i="5"/>
  <c r="L137" i="5"/>
  <c r="L138" i="5"/>
  <c r="L139" i="5"/>
  <c r="L140" i="5"/>
  <c r="L141" i="5"/>
  <c r="L142" i="5"/>
  <c r="L143" i="5"/>
  <c r="L130" i="5"/>
  <c r="L131" i="5"/>
  <c r="L132" i="5"/>
  <c r="L133" i="5"/>
  <c r="L129" i="5"/>
  <c r="H23" i="8"/>
  <c r="L169" i="5"/>
  <c r="L172" i="5"/>
  <c r="L173" i="5"/>
  <c r="L174" i="5"/>
  <c r="L177" i="5"/>
  <c r="L178" i="5"/>
  <c r="L179" i="5"/>
  <c r="L181" i="5"/>
  <c r="L182" i="5"/>
  <c r="L183" i="5"/>
  <c r="L184" i="5"/>
  <c r="L185" i="5"/>
  <c r="L186" i="5"/>
  <c r="L187" i="5"/>
  <c r="L188" i="5"/>
  <c r="L189" i="5"/>
  <c r="J169" i="5"/>
  <c r="J172" i="5"/>
  <c r="J173" i="5"/>
  <c r="J174" i="5"/>
  <c r="J177" i="5"/>
  <c r="J178" i="5"/>
  <c r="J179" i="5"/>
  <c r="J181" i="5"/>
  <c r="J182" i="5"/>
  <c r="J183" i="5"/>
  <c r="J184" i="5"/>
  <c r="J185" i="5"/>
  <c r="J186" i="5"/>
  <c r="J187" i="5"/>
  <c r="J188" i="5"/>
  <c r="J189" i="5"/>
  <c r="J158" i="5"/>
  <c r="J159" i="5"/>
  <c r="J160" i="5"/>
  <c r="J161" i="5"/>
  <c r="J162" i="5"/>
  <c r="J163" i="5"/>
  <c r="J164" i="5"/>
  <c r="J165" i="5"/>
  <c r="J166" i="5"/>
  <c r="J167" i="5"/>
  <c r="L158" i="5"/>
  <c r="L159" i="5"/>
  <c r="L160" i="5"/>
  <c r="L161" i="5"/>
  <c r="L162" i="5"/>
  <c r="L163" i="5"/>
  <c r="L164" i="5"/>
  <c r="L165" i="5"/>
  <c r="L166" i="5"/>
  <c r="L167" i="5"/>
  <c r="L145" i="5"/>
  <c r="L147" i="5"/>
  <c r="L148" i="5"/>
  <c r="L150" i="5"/>
  <c r="L152" i="5"/>
  <c r="L153" i="5"/>
  <c r="L155" i="5"/>
  <c r="L156" i="5"/>
  <c r="L144" i="5"/>
  <c r="J145" i="5"/>
  <c r="J147" i="5"/>
  <c r="J148" i="5"/>
  <c r="J150" i="5"/>
  <c r="J152" i="5"/>
  <c r="J153" i="5"/>
  <c r="J155" i="5"/>
  <c r="J156" i="5"/>
  <c r="J144" i="5"/>
  <c r="L23" i="5"/>
  <c r="J23" i="5"/>
  <c r="L22" i="5"/>
  <c r="J22" i="5"/>
  <c r="L21" i="5"/>
  <c r="J21" i="5"/>
  <c r="J20" i="5"/>
  <c r="L19" i="5"/>
  <c r="I19" i="5"/>
  <c r="J19" i="5"/>
  <c r="L18" i="5"/>
  <c r="J18" i="5"/>
  <c r="L17" i="5"/>
  <c r="J17" i="5"/>
  <c r="L16" i="5"/>
  <c r="J16" i="5"/>
  <c r="L15" i="5"/>
  <c r="J15" i="5"/>
  <c r="L13" i="5"/>
  <c r="J13" i="5"/>
  <c r="L12" i="5"/>
  <c r="J12" i="5"/>
  <c r="L11" i="5"/>
  <c r="J11" i="5"/>
  <c r="L10" i="5"/>
  <c r="J10" i="5"/>
  <c r="L9" i="5"/>
  <c r="J9" i="5"/>
  <c r="L8" i="5"/>
  <c r="J8" i="5"/>
  <c r="L7" i="5"/>
  <c r="J7" i="5"/>
  <c r="Y95" i="4"/>
  <c r="Y102" i="4"/>
  <c r="W95" i="4"/>
  <c r="W102" i="4"/>
  <c r="U95" i="4"/>
  <c r="U102" i="4"/>
  <c r="S95" i="4"/>
  <c r="S102" i="4"/>
  <c r="Q95" i="4"/>
  <c r="Q102" i="4"/>
  <c r="O95" i="4"/>
  <c r="O102" i="4"/>
  <c r="Z91" i="4"/>
  <c r="Z92" i="4"/>
  <c r="Z93" i="4"/>
  <c r="Z94" i="4"/>
  <c r="X91" i="4"/>
  <c r="X92" i="4"/>
  <c r="X93" i="4"/>
  <c r="X94" i="4"/>
  <c r="V91" i="4"/>
  <c r="V92" i="4"/>
  <c r="V93" i="4"/>
  <c r="V94" i="4"/>
  <c r="T91" i="4"/>
  <c r="T92" i="4"/>
  <c r="T93" i="4"/>
  <c r="T94" i="4"/>
  <c r="R91" i="4"/>
  <c r="R92" i="4"/>
  <c r="R93" i="4"/>
  <c r="R94" i="4"/>
  <c r="P91" i="4"/>
  <c r="P92" i="4"/>
  <c r="P93" i="4"/>
  <c r="P94" i="4"/>
  <c r="N91" i="4"/>
  <c r="N92" i="4"/>
  <c r="N93" i="4"/>
  <c r="N94" i="4"/>
  <c r="L91" i="4"/>
  <c r="L92" i="4"/>
  <c r="L93" i="4"/>
  <c r="L94" i="4"/>
  <c r="M95" i="4"/>
  <c r="M102" i="4"/>
  <c r="F95" i="4"/>
  <c r="K95" i="4"/>
  <c r="K102" i="4"/>
  <c r="H94" i="4"/>
  <c r="H93" i="4"/>
  <c r="H92" i="4"/>
  <c r="H91" i="4"/>
  <c r="P95" i="4"/>
  <c r="F102" i="4"/>
  <c r="L95" i="4"/>
  <c r="V95" i="4"/>
  <c r="N95" i="4"/>
  <c r="R95" i="4"/>
  <c r="T95" i="4"/>
  <c r="X95" i="4"/>
  <c r="L102" i="4"/>
  <c r="Z95" i="4"/>
  <c r="R102" i="4"/>
  <c r="Z102" i="4"/>
  <c r="P102" i="4"/>
  <c r="X102" i="4"/>
  <c r="V102" i="4"/>
  <c r="T102" i="4"/>
  <c r="N102" i="4"/>
  <c r="Z57" i="4"/>
  <c r="Z58" i="4"/>
  <c r="Z59" i="4"/>
  <c r="Z60" i="4"/>
  <c r="Z61" i="4"/>
  <c r="Z62" i="4"/>
  <c r="Z64" i="4"/>
  <c r="Z65" i="4"/>
  <c r="Z67" i="4"/>
  <c r="Z68" i="4"/>
  <c r="Z69" i="4"/>
  <c r="Z70" i="4"/>
  <c r="X57" i="4"/>
  <c r="X58" i="4"/>
  <c r="X59" i="4"/>
  <c r="X60" i="4"/>
  <c r="X61" i="4"/>
  <c r="X62" i="4"/>
  <c r="X64" i="4"/>
  <c r="X65" i="4"/>
  <c r="X67" i="4"/>
  <c r="X68" i="4"/>
  <c r="X69" i="4"/>
  <c r="X70" i="4"/>
  <c r="V57" i="4"/>
  <c r="V58" i="4"/>
  <c r="V59" i="4"/>
  <c r="V60" i="4"/>
  <c r="V61" i="4"/>
  <c r="V62" i="4"/>
  <c r="V64" i="4"/>
  <c r="V65" i="4"/>
  <c r="V67" i="4"/>
  <c r="V68" i="4"/>
  <c r="V69" i="4"/>
  <c r="V70" i="4"/>
  <c r="T57" i="4"/>
  <c r="T58" i="4"/>
  <c r="T59" i="4"/>
  <c r="T60" i="4"/>
  <c r="T61" i="4"/>
  <c r="T62" i="4"/>
  <c r="T64" i="4"/>
  <c r="T65" i="4"/>
  <c r="T67" i="4"/>
  <c r="T68" i="4"/>
  <c r="T69" i="4"/>
  <c r="T70" i="4"/>
  <c r="R64" i="4"/>
  <c r="R65" i="4"/>
  <c r="R67" i="4"/>
  <c r="R68" i="4"/>
  <c r="R69" i="4"/>
  <c r="R70" i="4"/>
  <c r="P64" i="4"/>
  <c r="P65" i="4"/>
  <c r="P67" i="4"/>
  <c r="P68" i="4"/>
  <c r="P69" i="4"/>
  <c r="P70" i="4"/>
  <c r="N64" i="4"/>
  <c r="N65" i="4"/>
  <c r="N67" i="4"/>
  <c r="N68" i="4"/>
  <c r="N69" i="4"/>
  <c r="N70" i="4"/>
  <c r="L64" i="4"/>
  <c r="L65" i="4"/>
  <c r="L67" i="4"/>
  <c r="L68" i="4"/>
  <c r="L69" i="4"/>
  <c r="L70" i="4"/>
  <c r="S71" i="4"/>
  <c r="Q71" i="4"/>
  <c r="O71" i="4"/>
  <c r="M71" i="4"/>
  <c r="K71" i="4"/>
  <c r="G71" i="4"/>
  <c r="Y66" i="4"/>
  <c r="W66" i="4"/>
  <c r="U66" i="4"/>
  <c r="S66" i="4"/>
  <c r="Q66" i="4"/>
  <c r="O66" i="4"/>
  <c r="M66" i="4"/>
  <c r="K66" i="4"/>
  <c r="G66" i="4"/>
  <c r="Y63" i="4"/>
  <c r="W63" i="4"/>
  <c r="U63" i="4"/>
  <c r="S63" i="4"/>
  <c r="Q63" i="4"/>
  <c r="O63" i="4"/>
  <c r="M63" i="4"/>
  <c r="K63" i="4"/>
  <c r="G63" i="4"/>
  <c r="Y22" i="4"/>
  <c r="W22" i="4"/>
  <c r="U22" i="4"/>
  <c r="S22" i="4"/>
  <c r="Q22" i="4"/>
  <c r="O22" i="4"/>
  <c r="M22" i="4"/>
  <c r="K22" i="4"/>
  <c r="G22" i="4"/>
  <c r="H57" i="4"/>
  <c r="H58" i="4"/>
  <c r="H59" i="4"/>
  <c r="H60" i="4"/>
  <c r="H61" i="4"/>
  <c r="H62" i="4"/>
  <c r="H64" i="4"/>
  <c r="H65" i="4"/>
  <c r="H67" i="4"/>
  <c r="H68" i="4"/>
  <c r="H69" i="4"/>
  <c r="H70" i="4"/>
  <c r="W84" i="4"/>
  <c r="K84" i="4"/>
  <c r="O84" i="4"/>
  <c r="O103" i="4"/>
  <c r="S84" i="4"/>
  <c r="U84" i="4"/>
  <c r="Y84" i="4"/>
  <c r="G84" i="4"/>
  <c r="G103" i="4"/>
  <c r="M84" i="4"/>
  <c r="M103" i="4"/>
  <c r="Q84" i="4"/>
  <c r="Q103" i="4"/>
  <c r="K103" i="4"/>
  <c r="U103" i="4"/>
  <c r="Y103" i="4"/>
  <c r="S103" i="4"/>
  <c r="V84" i="4"/>
  <c r="T63" i="4"/>
  <c r="X63" i="4"/>
  <c r="T66" i="4"/>
  <c r="X66" i="4"/>
  <c r="T71" i="4"/>
  <c r="X71" i="4"/>
  <c r="V63" i="4"/>
  <c r="Z63" i="4"/>
  <c r="V66" i="4"/>
  <c r="Z66" i="4"/>
  <c r="V71" i="4"/>
  <c r="Z71" i="4"/>
  <c r="L66" i="4"/>
  <c r="P66" i="4"/>
  <c r="L71" i="4"/>
  <c r="P71" i="4"/>
  <c r="N66" i="4"/>
  <c r="R66" i="4"/>
  <c r="N71" i="4"/>
  <c r="R71" i="4"/>
  <c r="H63" i="4"/>
  <c r="H66" i="4"/>
  <c r="L57" i="4"/>
  <c r="L58" i="4"/>
  <c r="L59" i="4"/>
  <c r="L60" i="4"/>
  <c r="L61" i="4"/>
  <c r="L62" i="4"/>
  <c r="L63" i="4"/>
  <c r="N57" i="4"/>
  <c r="N58" i="4"/>
  <c r="N59" i="4"/>
  <c r="N60" i="4"/>
  <c r="N61" i="4"/>
  <c r="N62" i="4"/>
  <c r="N63" i="4"/>
  <c r="P57" i="4"/>
  <c r="P58" i="4"/>
  <c r="P59" i="4"/>
  <c r="P60" i="4"/>
  <c r="P61" i="4"/>
  <c r="P62" i="4"/>
  <c r="P63" i="4"/>
  <c r="R57" i="4"/>
  <c r="R58" i="4"/>
  <c r="R59" i="4"/>
  <c r="R60" i="4"/>
  <c r="R61" i="4"/>
  <c r="R62" i="4"/>
  <c r="R63" i="4"/>
  <c r="N84" i="4"/>
  <c r="P84" i="4"/>
  <c r="L84" i="4"/>
  <c r="F103" i="4"/>
  <c r="V103" i="4"/>
  <c r="X84" i="4"/>
  <c r="W103" i="4"/>
  <c r="X103" i="4"/>
  <c r="Z84" i="4"/>
  <c r="R84" i="4"/>
  <c r="H84" i="4"/>
  <c r="T84" i="4"/>
  <c r="T15" i="4"/>
  <c r="T16" i="4"/>
  <c r="T17" i="4"/>
  <c r="T18" i="4"/>
  <c r="T19" i="4"/>
  <c r="T20" i="4"/>
  <c r="T21" i="4"/>
  <c r="T22" i="4"/>
  <c r="V15" i="4"/>
  <c r="V16" i="4"/>
  <c r="V17" i="4"/>
  <c r="V18" i="4"/>
  <c r="V19" i="4"/>
  <c r="V20" i="4"/>
  <c r="V21" i="4"/>
  <c r="V22" i="4"/>
  <c r="X15" i="4"/>
  <c r="X16" i="4"/>
  <c r="X17" i="4"/>
  <c r="X18" i="4"/>
  <c r="X19" i="4"/>
  <c r="X20" i="4"/>
  <c r="X21" i="4"/>
  <c r="X22" i="4"/>
  <c r="Z15" i="4"/>
  <c r="Z16" i="4"/>
  <c r="Z17" i="4"/>
  <c r="Z18" i="4"/>
  <c r="Z19" i="4"/>
  <c r="Z20" i="4"/>
  <c r="Z21" i="4"/>
  <c r="Z22" i="4"/>
  <c r="Z14" i="4"/>
  <c r="X14" i="4"/>
  <c r="V14" i="4"/>
  <c r="T14" i="4"/>
  <c r="R103" i="4"/>
  <c r="N103" i="4"/>
  <c r="Z103" i="4"/>
  <c r="H103" i="4"/>
  <c r="P103" i="4"/>
  <c r="L103" i="4"/>
  <c r="T103" i="4"/>
  <c r="R22" i="4"/>
  <c r="P22" i="4"/>
  <c r="N22" i="4"/>
  <c r="L22" i="4"/>
  <c r="H22" i="4"/>
  <c r="R21" i="4"/>
  <c r="P21" i="4"/>
  <c r="N21" i="4"/>
  <c r="L21" i="4"/>
  <c r="H21" i="4"/>
  <c r="R20" i="4"/>
  <c r="P20" i="4"/>
  <c r="N20" i="4"/>
  <c r="L20" i="4"/>
  <c r="H20" i="4"/>
  <c r="R19" i="4"/>
  <c r="P19" i="4"/>
  <c r="N19" i="4"/>
  <c r="L19" i="4"/>
  <c r="H19" i="4"/>
  <c r="R18" i="4"/>
  <c r="P18" i="4"/>
  <c r="N18" i="4"/>
  <c r="L18" i="4"/>
  <c r="H18" i="4"/>
  <c r="R17" i="4"/>
  <c r="P17" i="4"/>
  <c r="N17" i="4"/>
  <c r="L17" i="4"/>
  <c r="H17" i="4"/>
  <c r="R16" i="4"/>
  <c r="P16" i="4"/>
  <c r="N16" i="4"/>
  <c r="L16" i="4"/>
  <c r="H16" i="4"/>
  <c r="R15" i="4"/>
  <c r="P15" i="4"/>
  <c r="N15" i="4"/>
  <c r="L15" i="4"/>
  <c r="H15" i="4"/>
  <c r="R14" i="4"/>
  <c r="P14" i="4"/>
  <c r="N14" i="4"/>
  <c r="L14" i="4"/>
  <c r="H14" i="4"/>
</calcChain>
</file>

<file path=xl/comments1.xml><?xml version="1.0" encoding="utf-8"?>
<comments xmlns="http://schemas.openxmlformats.org/spreadsheetml/2006/main">
  <authors>
    <author>Šovčík, Martin</author>
  </authors>
  <commentList>
    <comment ref="K7" authorId="0">
      <text>
        <r>
          <rPr>
            <b/>
            <sz val="9"/>
            <color indexed="81"/>
            <rFont val="Tahoma"/>
            <family val="2"/>
            <charset val="238"/>
          </rPr>
          <t>Šovčík, Martin:</t>
        </r>
        <r>
          <rPr>
            <sz val="9"/>
            <color indexed="81"/>
            <rFont val="Tahoma"/>
            <family val="2"/>
            <charset val="238"/>
          </rPr>
          <t xml:space="preserve">
Dolný Hričov - Žilina (12,3 km)</t>
        </r>
      </text>
    </comment>
    <comment ref="I9" authorId="0">
      <text>
        <r>
          <rPr>
            <b/>
            <sz val="9"/>
            <color indexed="81"/>
            <rFont val="Tahoma"/>
            <family val="2"/>
            <charset val="238"/>
          </rPr>
          <t xml:space="preserve">Šovčík, Martin:
</t>
        </r>
        <r>
          <rPr>
            <sz val="9"/>
            <color indexed="81"/>
            <rFont val="Tahoma"/>
            <family val="2"/>
            <charset val="238"/>
          </rPr>
          <t xml:space="preserve">D3 Svrčinovec - Skalité (15,5 km) - polovičný profil
</t>
        </r>
      </text>
    </comment>
    <comment ref="K9" authorId="0">
      <text>
        <r>
          <rPr>
            <b/>
            <sz val="9"/>
            <color indexed="81"/>
            <rFont val="Tahoma"/>
            <family val="2"/>
            <charset val="238"/>
          </rPr>
          <t>Šovčík, Martin:</t>
        </r>
        <r>
          <rPr>
            <sz val="9"/>
            <color indexed="81"/>
            <rFont val="Tahoma"/>
            <family val="2"/>
            <charset val="238"/>
          </rPr>
          <t xml:space="preserve">
D3 Svrčinovec - Skalité, polovičný profil (15,5 km)
D3 Žilina, Strážov - Žilina, Brodno (4,3 km)
SPOLU: 19,8 km</t>
        </r>
      </text>
    </comment>
    <comment ref="M9" authorId="0">
      <text>
        <r>
          <rPr>
            <b/>
            <sz val="9"/>
            <color indexed="81"/>
            <rFont val="Tahoma"/>
            <family val="2"/>
            <charset val="238"/>
          </rPr>
          <t>Šovčík, Martin:</t>
        </r>
        <r>
          <rPr>
            <sz val="9"/>
            <color indexed="81"/>
            <rFont val="Tahoma"/>
            <family val="2"/>
            <charset val="238"/>
          </rPr>
          <t xml:space="preserve">
D1 Hubová - Ivachnová (15,3 km)
D3 Žilina, Strážov - Žilina, Brodno (4,3 km)
D3 Svrčinovec - Skalité, polovičný profil (15,5 km)
D1 Hričovské Podhradie - Lietavská Lúčka (11,3 km)
D1 Privádzač Lietavská Lúčka - Žilina (5,1 km)
D3 Čadca, Bukov - Svrčinovec (5,7 km) - možný CEF
D1 Budimír - Bidovce (14,4 km)
SPOLU: 71,6 km</t>
        </r>
      </text>
    </comment>
    <comment ref="K11" authorId="0">
      <text>
        <r>
          <rPr>
            <b/>
            <sz val="9"/>
            <color indexed="81"/>
            <rFont val="Tahoma"/>
            <family val="2"/>
            <charset val="238"/>
          </rPr>
          <t>Šovčík, Martin:</t>
        </r>
        <r>
          <rPr>
            <sz val="9"/>
            <color indexed="81"/>
            <rFont val="Tahoma"/>
            <family val="2"/>
            <charset val="238"/>
          </rPr>
          <t xml:space="preserve">
Dúbravsko-Karloveská radiála (8,4 km)</t>
        </r>
      </text>
    </comment>
    <comment ref="M11" authorId="0">
      <text>
        <r>
          <rPr>
            <b/>
            <sz val="9"/>
            <color indexed="81"/>
            <rFont val="Tahoma"/>
            <family val="2"/>
            <charset val="238"/>
          </rPr>
          <t>Šovčík, Martin:</t>
        </r>
        <r>
          <rPr>
            <sz val="9"/>
            <color indexed="81"/>
            <rFont val="Tahoma"/>
            <family val="2"/>
            <charset val="238"/>
          </rPr>
          <t xml:space="preserve">
Dúbravsko-Karloveská radiála (8,4 km)
NS MHD Bosákova- Janíkov - dvor (4,3 km)
Modernizácia elektr. Tratí v KE (6 km)
+ podľa finančných možností
Vajnorská radiála: 5,6 km
Ružinovská radiála: 3,9 km
Račianska radiála: 7,8 km
</t>
        </r>
      </text>
    </comment>
    <comment ref="M16" authorId="0">
      <text>
        <r>
          <rPr>
            <b/>
            <sz val="9"/>
            <color indexed="81"/>
            <rFont val="Tahoma"/>
            <family val="2"/>
            <charset val="238"/>
          </rPr>
          <t>Šovčík, Martin:</t>
        </r>
        <r>
          <rPr>
            <sz val="9"/>
            <color indexed="81"/>
            <rFont val="Tahoma"/>
            <family val="2"/>
            <charset val="238"/>
          </rPr>
          <t xml:space="preserve">
elektrifikácia Bánovce - Humenné (33 km)
elektrifikácia Haniska - Moldava (21,51 km)</t>
        </r>
      </text>
    </comment>
    <comment ref="M17" authorId="0">
      <text>
        <r>
          <rPr>
            <b/>
            <sz val="9"/>
            <color indexed="81"/>
            <rFont val="Tahoma"/>
            <family val="2"/>
            <charset val="238"/>
          </rPr>
          <t>Šovčík, Martin:</t>
        </r>
        <r>
          <rPr>
            <sz val="9"/>
            <color indexed="81"/>
            <rFont val="Tahoma"/>
            <family val="2"/>
            <charset val="238"/>
          </rPr>
          <t xml:space="preserve">
THU NZ
THU HE
THU ZV</t>
        </r>
      </text>
    </comment>
    <comment ref="I19" authorId="0">
      <text>
        <r>
          <rPr>
            <b/>
            <sz val="9"/>
            <color indexed="81"/>
            <rFont val="Tahoma"/>
            <family val="2"/>
            <charset val="238"/>
          </rPr>
          <t>Šovčík, Martin:</t>
        </r>
        <r>
          <rPr>
            <sz val="9"/>
            <color indexed="81"/>
            <rFont val="Tahoma"/>
            <family val="2"/>
            <charset val="238"/>
          </rPr>
          <t xml:space="preserve">
R2 Zvolen východ - Pstruša (7,85 km)
Brezno - obchvat, I. etapa - 2 fáza (2,542 km)
Bardejov, JZ obchvat (5,31 km)
Prešov ZVL (3,808 km)</t>
        </r>
      </text>
    </comment>
    <comment ref="K19" authorId="0">
      <text>
        <r>
          <rPr>
            <b/>
            <sz val="9"/>
            <color indexed="81"/>
            <rFont val="Tahoma"/>
            <family val="2"/>
            <charset val="238"/>
          </rPr>
          <t>Šovčík, Martin:</t>
        </r>
        <r>
          <rPr>
            <sz val="9"/>
            <color indexed="81"/>
            <rFont val="Tahoma"/>
            <family val="2"/>
            <charset val="238"/>
          </rPr>
          <t xml:space="preserve">
R2 Zvolen východ - Pstruša (7,85 km)
Brezno - obchvat, I. etapa - 2 fáza (2,542 km)
Bardejov, JZ obchvat (5,31 km)
Prešov ZVL (3,808 km)</t>
        </r>
      </text>
    </comment>
  </commentList>
</comments>
</file>

<file path=xl/sharedStrings.xml><?xml version="1.0" encoding="utf-8"?>
<sst xmlns="http://schemas.openxmlformats.org/spreadsheetml/2006/main" count="2513" uniqueCount="998">
  <si>
    <t xml:space="preserve">OP </t>
  </si>
  <si>
    <t xml:space="preserve">Alokácia </t>
  </si>
  <si>
    <t xml:space="preserve">Plán kontrahovania  </t>
  </si>
  <si>
    <t>EUR</t>
  </si>
  <si>
    <t>%</t>
  </si>
  <si>
    <t>KF</t>
  </si>
  <si>
    <t>N/A</t>
  </si>
  <si>
    <t>EFRR</t>
  </si>
  <si>
    <t>MRR</t>
  </si>
  <si>
    <t xml:space="preserve">Plán čerpania </t>
  </si>
  <si>
    <t>VRR</t>
  </si>
  <si>
    <t xml:space="preserve">OP KŽP </t>
  </si>
  <si>
    <t>OP II</t>
  </si>
  <si>
    <t xml:space="preserve">OP VaI </t>
  </si>
  <si>
    <t>ESF</t>
  </si>
  <si>
    <t>IZM</t>
  </si>
  <si>
    <t>ESF/EFRR</t>
  </si>
  <si>
    <t xml:space="preserve">OP ĽZ </t>
  </si>
  <si>
    <t>IROP</t>
  </si>
  <si>
    <t>OP EVS</t>
  </si>
  <si>
    <t xml:space="preserve">OP TP </t>
  </si>
  <si>
    <t>TP</t>
  </si>
  <si>
    <t>ENRF</t>
  </si>
  <si>
    <t>OP RH</t>
  </si>
  <si>
    <t>SPOLU</t>
  </si>
  <si>
    <t>Interreg V-A SK-AT</t>
  </si>
  <si>
    <t>Interreg V-A 
SK-CZ</t>
  </si>
  <si>
    <t>SPOLU Cieľ 2</t>
  </si>
  <si>
    <t>Interreg V-A SK-HU</t>
  </si>
  <si>
    <t>OP</t>
  </si>
  <si>
    <t>Fond</t>
  </si>
  <si>
    <t>Kód ukazovateľa</t>
  </si>
  <si>
    <t>Názov ukazovateľa</t>
  </si>
  <si>
    <t>Merná jednotka</t>
  </si>
  <si>
    <t>OPII</t>
  </si>
  <si>
    <t>výstup</t>
  </si>
  <si>
    <t>CO12a</t>
  </si>
  <si>
    <t>Celková dĺžka rekonštruovaných alebo zrenovovaných železničných tratí v sieti TEN-T</t>
  </si>
  <si>
    <t>km</t>
  </si>
  <si>
    <t>finančný</t>
  </si>
  <si>
    <t>F0002</t>
  </si>
  <si>
    <t>Celková suma oprávnených výdavkov po ich certifikácii certifikačným orgánom</t>
  </si>
  <si>
    <t>CO13a</t>
  </si>
  <si>
    <t>Celková dĺžka novovybudovaných ciest (v TEN-T CORE)</t>
  </si>
  <si>
    <t>CO15</t>
  </si>
  <si>
    <t>Celková dĺžka nových alebo zmodernizovaných tratí pre električky alebo metro</t>
  </si>
  <si>
    <t>K0008</t>
  </si>
  <si>
    <t>Počet vyhlásených VO na projekty verejného prístavu Bratislava v súlade s vypracovanou štúdiou realizovateľnosti</t>
  </si>
  <si>
    <t>počet</t>
  </si>
  <si>
    <t>O0191</t>
  </si>
  <si>
    <t>Počet zmodernizovaných verejných prístavov na sieti TEN-T CORE</t>
  </si>
  <si>
    <t>CO12</t>
  </si>
  <si>
    <t>Celková dĺžka rekonštruovanej alebo zrenovovanej železničnej trate</t>
  </si>
  <si>
    <t>O0091</t>
  </si>
  <si>
    <t>Počet lokalít s odstránením environmentálnej záťaže spôsobenej prevádzkou železničnej dopravy</t>
  </si>
  <si>
    <t>CO13</t>
  </si>
  <si>
    <t>Celková dĺžka novovybudovaných ciest</t>
  </si>
  <si>
    <t>O0120</t>
  </si>
  <si>
    <t>Počet dodatočných centrálne využitých podporných systémov vnútornej správy v rámci ISVS (ako služieb v cloude SaaS)</t>
  </si>
  <si>
    <t>O0121</t>
  </si>
  <si>
    <t>Dodatočný pomer inštitúcií štátnej správy zapojených do eGovernment cloudu</t>
  </si>
  <si>
    <t>O0002</t>
  </si>
  <si>
    <t xml:space="preserve">Zvýšená kapacita pre triedenie komunálnych odpadov </t>
  </si>
  <si>
    <t>t/rok</t>
  </si>
  <si>
    <t>O0003</t>
  </si>
  <si>
    <t>Zvýšená kapacita pre zhodnocovanie odpadov</t>
  </si>
  <si>
    <t>CO19</t>
  </si>
  <si>
    <t xml:space="preserve">Zvýšený počet obyvateľov so zlepšeným čistením komunálnych odpadových vôd </t>
  </si>
  <si>
    <t>EO</t>
  </si>
  <si>
    <t>K0007</t>
  </si>
  <si>
    <t>Zvýšený počet obyvateľov so zlepšeným čistením komunálnych odpadových vôd podľa plánovaného stavu projektov s ukončenou realizáciou</t>
  </si>
  <si>
    <t>-</t>
  </si>
  <si>
    <t>CO22</t>
  </si>
  <si>
    <t>Celkový povrch rekultivovanej pôdy</t>
  </si>
  <si>
    <t>ha</t>
  </si>
  <si>
    <t>CO20</t>
  </si>
  <si>
    <t>Počet obyvateľov využívajúcich opatrenia protipovodňovej ochrany</t>
  </si>
  <si>
    <t>Osoby</t>
  </si>
  <si>
    <t>K0006</t>
  </si>
  <si>
    <t>Počet obyvateľov využívajúcich opatrenia protipovodňovej ochrany podľa plánovaného stavu zazmluvnených projektov, ktorých verejné obstarávanie bolo overené</t>
  </si>
  <si>
    <t>O0023</t>
  </si>
  <si>
    <t xml:space="preserve">Počet systémov včasného varovania </t>
  </si>
  <si>
    <t>O0027</t>
  </si>
  <si>
    <t>Počet vytvorených špecializovaných záchranných modulov</t>
  </si>
  <si>
    <t>CO30</t>
  </si>
  <si>
    <t>Zvýšená kapacita výroby energie z obnoviteľných zdrojov</t>
  </si>
  <si>
    <t>MW</t>
  </si>
  <si>
    <t>O0183</t>
  </si>
  <si>
    <t>Podlahová plocha budov obnovených nad rámec minimálnych požiadaviek</t>
  </si>
  <si>
    <t>m2</t>
  </si>
  <si>
    <t>OPKŽP</t>
  </si>
  <si>
    <t>Celková suma oprávnených výdavkov po ich certifikácii certifikačným orgánom / Celková suma oprávnených výdavkov po ich certifikovaní certifikačným orgánom</t>
  </si>
  <si>
    <t>K0003</t>
  </si>
  <si>
    <t>Počet zazmluvnených výskumných inštitúcií</t>
  </si>
  <si>
    <t>O0069</t>
  </si>
  <si>
    <t>Počet podporených výskumných inštitúcií</t>
  </si>
  <si>
    <t>CO02</t>
  </si>
  <si>
    <t>Počet podnikov, ktoré dostávajú granty</t>
  </si>
  <si>
    <t>podniky</t>
  </si>
  <si>
    <t>K0001</t>
  </si>
  <si>
    <t>Počet podporených podnikov prostredníctvom poradenských centier pre MSP</t>
  </si>
  <si>
    <t>K0004</t>
  </si>
  <si>
    <t>Počet podnikov, ktoré dostávajú nefinančnú podporu v rámci podpory poskytovania informačných, poradenských a mentorských služieb pre rozvoj MSP</t>
  </si>
  <si>
    <t>K0005</t>
  </si>
  <si>
    <t>Počet podnikov, ktoré dostávajú nefinančnú podporu v rámci tvorby nových obchodných modelov kreatívneho priemyslu</t>
  </si>
  <si>
    <t>O0077</t>
  </si>
  <si>
    <t>O0083</t>
  </si>
  <si>
    <t>O0084</t>
  </si>
  <si>
    <t>OP VaI</t>
  </si>
  <si>
    <t>Celková suma oprávnených výdavkov po ich certifikácii CO</t>
  </si>
  <si>
    <t>O0074</t>
  </si>
  <si>
    <t xml:space="preserve">Počet žiakov so ŠVVP v podporených školách zapojených do aktivít zameraných na podporu inkluzívneho modelu vzdelávania </t>
  </si>
  <si>
    <t>Počet</t>
  </si>
  <si>
    <t>O0075</t>
  </si>
  <si>
    <t xml:space="preserve">Počet pedagogických a odborných zamestnancov zapojených do aktivít na zvýšenie profesijných kompetencií </t>
  </si>
  <si>
    <t>O0072</t>
  </si>
  <si>
    <t xml:space="preserve">Počet účastníkov zapojených do aktivít zameraných na zlepšenie zručností a zvýšenie gramotnosti </t>
  </si>
  <si>
    <t>O0073</t>
  </si>
  <si>
    <t xml:space="preserve">Počet škôl zapojených do aktivít zameraných na podporu inkluzívneho modelu vzdelávania </t>
  </si>
  <si>
    <t>O0082</t>
  </si>
  <si>
    <t xml:space="preserve">Počet účastníkov zapojených do aktivít CŽV </t>
  </si>
  <si>
    <t>výsledok</t>
  </si>
  <si>
    <t>O0085</t>
  </si>
  <si>
    <t>Osoby vo veku do 29 rokov</t>
  </si>
  <si>
    <t>CO01</t>
  </si>
  <si>
    <t>Nezamestnané osoby vrátane dlhodobo nezamestnaných</t>
  </si>
  <si>
    <t>O0090</t>
  </si>
  <si>
    <t>Rodič starajúci sa o dieťa/deti do 3 rokov</t>
  </si>
  <si>
    <t>Počet projektov zameraných na verejné správy alebo sociálne služby na vnútroštátnej, regionálnej a miestnej úrovni</t>
  </si>
  <si>
    <t>O0101</t>
  </si>
  <si>
    <t>Počet zamestnancov vo výchovno-vzdelávacom procese a v oblasti poskytovania sociálnych služieb</t>
  </si>
  <si>
    <t>O0104</t>
  </si>
  <si>
    <t>Počet zamestnancov v oblasti poskytovania zdravotno-výchovnej osvety, prevencie a poradenstva</t>
  </si>
  <si>
    <t>O0194</t>
  </si>
  <si>
    <t>Počet obyvateľov využívajúcich zlepšené formy bývania</t>
  </si>
  <si>
    <t>C018</t>
  </si>
  <si>
    <t>Zvýšený počet obyvateľov so zlepšenou dodávkou vody</t>
  </si>
  <si>
    <t>osoby</t>
  </si>
  <si>
    <t>PO 1</t>
  </si>
  <si>
    <t>Celková suma oprávnených výdavkov po ich certifikovaní certifikačným orgánom</t>
  </si>
  <si>
    <t>Počet podporených prijímateľov v rámci špecifického cieľa 1.1</t>
  </si>
  <si>
    <t>prijímateľ</t>
  </si>
  <si>
    <t>C014</t>
  </si>
  <si>
    <t xml:space="preserve">Celková dĺžka rekonštruovaných alebo zrenovovaných ciest </t>
  </si>
  <si>
    <t>C013</t>
  </si>
  <si>
    <t>Celková dĺžka nových ciest</t>
  </si>
  <si>
    <t>PO 2</t>
  </si>
  <si>
    <t xml:space="preserve">F0002 </t>
  </si>
  <si>
    <t xml:space="preserve">Celková suma oprávnených výdavkov po ich certifikovaní certifikačným orgánom </t>
  </si>
  <si>
    <t xml:space="preserve">O0170 </t>
  </si>
  <si>
    <t xml:space="preserve">Kapacita podporených zariadení sociálnych služieb </t>
  </si>
  <si>
    <t>prijímateľ sociálnych služieb</t>
  </si>
  <si>
    <t xml:space="preserve">O0228 </t>
  </si>
  <si>
    <t xml:space="preserve">Počet podporených učební </t>
  </si>
  <si>
    <t xml:space="preserve">O0171 </t>
  </si>
  <si>
    <t xml:space="preserve">Kapacita podporených MŠ </t>
  </si>
  <si>
    <t>miesto v MŠ</t>
  </si>
  <si>
    <t xml:space="preserve">O0168 </t>
  </si>
  <si>
    <t xml:space="preserve">Počet zmodernizovaných akútnych všeobecných nemocníc </t>
  </si>
  <si>
    <t>O0151</t>
  </si>
  <si>
    <t xml:space="preserve">Počet vybudovaných kreatívnych centier </t>
  </si>
  <si>
    <t>K0011</t>
  </si>
  <si>
    <t xml:space="preserve">Počet uzatvorených zmlúv o poskytnutí NFP na kreatívne centrum </t>
  </si>
  <si>
    <t xml:space="preserve">O0259 </t>
  </si>
  <si>
    <t xml:space="preserve">Ročná spotreba primárnej energie v bytových domoch </t>
  </si>
  <si>
    <t>MWh</t>
  </si>
  <si>
    <t xml:space="preserve">EUR </t>
  </si>
  <si>
    <t xml:space="preserve">K0010 </t>
  </si>
  <si>
    <t xml:space="preserve">Počet schválených stratégií MAS </t>
  </si>
  <si>
    <t xml:space="preserve">počet </t>
  </si>
  <si>
    <t xml:space="preserve">CO008 </t>
  </si>
  <si>
    <t xml:space="preserve">Zamestnanosť v podporených podnikoch </t>
  </si>
  <si>
    <t xml:space="preserve">FTEs </t>
  </si>
  <si>
    <t xml:space="preserve">O0241 </t>
  </si>
  <si>
    <t xml:space="preserve">Počet podporených MAS </t>
  </si>
  <si>
    <t>MAS</t>
  </si>
  <si>
    <t>O0071</t>
  </si>
  <si>
    <t xml:space="preserve">Počet projektov zameraných na proces monitorovania a zlepšovania poskytovaných služieb </t>
  </si>
  <si>
    <t>F0001</t>
  </si>
  <si>
    <t>Úroveň čerpania finančných prostriedkov (zdroje EÚ + ŠR)</t>
  </si>
  <si>
    <t>euro</t>
  </si>
  <si>
    <t>O0067</t>
  </si>
  <si>
    <t>Počet projektov zameraných na zefektívnenie súdneho systému a zvýšenie vymáhateľnosti práva</t>
  </si>
  <si>
    <t>Certifikované výdavky (verejné zdroje)</t>
  </si>
  <si>
    <t xml:space="preserve">Počet projektov zameraných na produktívne investície do akvakultúry </t>
  </si>
  <si>
    <t>Počet projektov implementujúcich systém Únie pre kontrolu, inšpekcie a presadzovanie</t>
  </si>
  <si>
    <t xml:space="preserve">Počet projekotv podporujúcich zber, správu a použitie údajov </t>
  </si>
  <si>
    <t>Počet projktov zameraných na spracovanie</t>
  </si>
  <si>
    <t>certifikované finančné zdroje v rámci prioritnej osi 1</t>
  </si>
  <si>
    <t>počet zazmluvnených projektov v investičnej priorite 1b</t>
  </si>
  <si>
    <t>počet spoločne vyvinutých služieb a produktov súvisiacich s výskumom a inováciami</t>
  </si>
  <si>
    <t>certifikované finančné zdroje v rámci prioritnej osi 2</t>
  </si>
  <si>
    <t>počet zazmluvnených projektov v investičnej priorite 6c</t>
  </si>
  <si>
    <t>počet spoločne vyvinutých služieb a produktov súvisiacich s rozvojom kultúrneho a prírodného dedičstva</t>
  </si>
  <si>
    <t>počet zazmluvnených projektov v investičnej priorite 6d</t>
  </si>
  <si>
    <t>počet spoločne vyvinutých služieb a produktov súvisiacich s ekologickými sieťami a zelenou infraštruktúrou</t>
  </si>
  <si>
    <t>certifikované finančné zdroje v rámci prioritnej osi 3</t>
  </si>
  <si>
    <t>počet zazmluvnených projektov v investičnej priorite 7c</t>
  </si>
  <si>
    <t>počet spoločne vyvinutých služieb a produktov súvisiacich s environmentálnymi a nízko uhlíkovými dopravnými systémami</t>
  </si>
  <si>
    <t>certifikované finančné zdroje v rámci prioritnej osi 4</t>
  </si>
  <si>
    <t>počet zazmluvnených projektov v investičnej priorite 11</t>
  </si>
  <si>
    <t xml:space="preserve">počet spoločne vyvinutých hlavných  služieb a produktov súvisiacich s inštitucionálnou spoluprácou, integrovanými rámcami a nástrojmi na plánovanie </t>
  </si>
  <si>
    <t>Celková suma oprávnených výdavkov po ich certifikácii  certifikačným orgánom</t>
  </si>
  <si>
    <t>Podporené partnerstvá v oblasti vzdelávania (vrátane celoživotného vzdelávania)</t>
  </si>
  <si>
    <t>Vytvorené spoločné prvky systému vzdelávania aplikované v cezhraničnom regióne</t>
  </si>
  <si>
    <t>Podporené partnerstvá zamerané na posilnenie regionálnych inovačných systémov</t>
  </si>
  <si>
    <t xml:space="preserve">Zhodnotené objekty kultúrneho a prírodného dedičstva </t>
  </si>
  <si>
    <t>Celková dĺžka novovybudovaných alebo zmodernizovaných cyklistických ciest a turistických chodníkov</t>
  </si>
  <si>
    <t>Systémové nástroje na zvýšenie efektívnosti ochrany prírody a biodiverzity</t>
  </si>
  <si>
    <t>Partneri aktívne zapojení do spoločných aktivít</t>
  </si>
  <si>
    <t>Interreg V-A SK-CZ</t>
  </si>
  <si>
    <t>% ČC</t>
  </si>
  <si>
    <t>Čiastkový cieľ 2018</t>
  </si>
  <si>
    <t>Total amount of submitted expenditure for validation</t>
  </si>
  <si>
    <t>K0002</t>
  </si>
  <si>
    <t>O11</t>
  </si>
  <si>
    <t>CO23</t>
  </si>
  <si>
    <t>O221</t>
  </si>
  <si>
    <t>O222</t>
  </si>
  <si>
    <t>O311</t>
  </si>
  <si>
    <t>O314</t>
  </si>
  <si>
    <t>CO44</t>
  </si>
  <si>
    <t>O411</t>
  </si>
  <si>
    <t>O412</t>
  </si>
  <si>
    <t>O413</t>
  </si>
  <si>
    <t>O414</t>
  </si>
  <si>
    <t xml:space="preserve">Vypracovanie technickej dokumnetácie </t>
  </si>
  <si>
    <t>Počet/ročne</t>
  </si>
  <si>
    <t>Kusy</t>
  </si>
  <si>
    <t xml:space="preserve">Počet podporených podnikov </t>
  </si>
  <si>
    <t>Počet vyhlásených výziev pre MSP</t>
  </si>
  <si>
    <t xml:space="preserve">Cesty: Celková dĺžka novovybudovaných ciest </t>
  </si>
  <si>
    <t xml:space="preserve">Prípravné práce súvisiace s rekonštrukciou </t>
  </si>
  <si>
    <t>Celková dĺžka rekonštruovaných a novovybudoavaných "zelených ciest"</t>
  </si>
  <si>
    <t xml:space="preserve">Príroda a biodiverzita: Plocha podporená za účelom dosiahnutia vyššieho  stavu ochrany </t>
  </si>
  <si>
    <t xml:space="preserve">Celkový objem výdavkov oprávnenosti </t>
  </si>
  <si>
    <t xml:space="preserve">Počet novovzniknutých verejných služieb </t>
  </si>
  <si>
    <t xml:space="preserve">Počet novovzniknutých logistických centier </t>
  </si>
  <si>
    <t>Celkový objem predložených  výdavkov</t>
  </si>
  <si>
    <t xml:space="preserve">Počet akčných plánov </t>
  </si>
  <si>
    <t>Vybraná akčné plán y</t>
  </si>
  <si>
    <t>Počet novovzniknutých podnikova ponúkajúcich služby propagujúce zamestnanostnanie a konzultačné služby</t>
  </si>
  <si>
    <t>Trh práce a školenia: Počet účastníkov v spoločnej iniciatíve prodporujúcej zamestanosť a školenia (participants of employment initiatives)</t>
  </si>
  <si>
    <t xml:space="preserve">Počet novovznuknutých produktov a služieb </t>
  </si>
  <si>
    <t xml:space="preserve">Počet zverejnených a vypracovaných mimo rámca SPF </t>
  </si>
  <si>
    <t xml:space="preserve">Počet cezhraničných aktivít </t>
  </si>
  <si>
    <t xml:space="preserve">Počet zverejnených a vypracovaných v rámci SPF </t>
  </si>
  <si>
    <t>Špecifický cieľ</t>
  </si>
  <si>
    <t>Názov výzvy</t>
  </si>
  <si>
    <t>Kód výzvy</t>
  </si>
  <si>
    <t>Plánovaný</t>
  </si>
  <si>
    <t>Skutočný</t>
  </si>
  <si>
    <t>Plánovaná</t>
  </si>
  <si>
    <t>Skutočná</t>
  </si>
  <si>
    <t>02/2016</t>
  </si>
  <si>
    <t>06/2016</t>
  </si>
  <si>
    <t>12/2016</t>
  </si>
  <si>
    <t>1.1, 1.2</t>
  </si>
  <si>
    <t>04/2016</t>
  </si>
  <si>
    <t>7.3, 7.4</t>
  </si>
  <si>
    <t>Cloud Ministerstva vnútra SR</t>
  </si>
  <si>
    <t>Zvyšovanie odborných a jazykových zručností AK RO OPII</t>
  </si>
  <si>
    <t>Zabezpečenie technického vybavenia a technologickej podpory pre RO OPII</t>
  </si>
  <si>
    <t>3.1.1</t>
  </si>
  <si>
    <t>Zvýšenie úrovne pripravenosti na zvládanie mimoriadnych udalostí ovplyvnených zmenou klímy
Aktivita A. Modelovanie vývoja mimoriadnych udalostí, monitorovanie a
vyhodnocovanie rizík viazaných na zmenu klímy a jej dôsledkov</t>
  </si>
  <si>
    <t>otvorená</t>
  </si>
  <si>
    <t>do vyčerpania alokácie</t>
  </si>
  <si>
    <t>MV SR</t>
  </si>
  <si>
    <t>Zvýšenie úrovne pripravenosti na zvládanie mimoriadnych udalostí ovplyvnených zmenou klímy
Aktivita B. Budovanie systémov vyhodnocovania rizík a včasného varovania a pripravenosti na zvládanie mimoriadnych udalostí ovplyvnených zmenou klímy</t>
  </si>
  <si>
    <t>05/2016</t>
  </si>
  <si>
    <t>3.1.3</t>
  </si>
  <si>
    <t>Zvýšenie efektívnosti manažmentu mimoriadnych udalostí ovplyvnených zmenou klímy
Aktivita A. Optimalizácia systémov, služieb a posilnenie intervenčných kapacít pre manažment mimoriadnych udalostí na lokálnej a regionálnej úrovni</t>
  </si>
  <si>
    <t>1.1.1</t>
  </si>
  <si>
    <t>výzva na predkladanie žiadostí o NFP - podpora predchádzania vzniku biologicky rozložiteľných komunálnych odpadov</t>
  </si>
  <si>
    <t>MŽP SR</t>
  </si>
  <si>
    <t>výzva na predkladanie žiadostí o NFP - príprava na opätovné použitie a zhodnocovanie nie nebezpečného odpadu, triedený zber KO a predchádzanie vzniku BRKO – mimo schémy štátnej pomoci, schéma pre miestne infraštruktúry</t>
  </si>
  <si>
    <t>01/2016</t>
  </si>
  <si>
    <t>výzva na predkladanie žiadostí o NFP - príprava na opätovné použitie a zhodnocovanie nie nebezpečného odpadu, triedený zber a predchádzanie vzniku BRKO – schéma regionálnej štátnej pomoci</t>
  </si>
  <si>
    <t>výzva na predkladanie žiadostí o NFP - príprava na opätovné použitie a recyklácia nebezpečného odpadu - schéma regionálnej štátnej pomoci</t>
  </si>
  <si>
    <t>výzva na predkladanie žiadostí o NFP - monitorovací a informačný systém v odpadovom hospodárstve</t>
  </si>
  <si>
    <t>1.2.1</t>
  </si>
  <si>
    <t>výzva na predkladanie žiadostí o NFP – kanalizácie a ČOV v chránených vodohospodárskych oblastiach</t>
  </si>
  <si>
    <t>08/2016</t>
  </si>
  <si>
    <t>1.2.2</t>
  </si>
  <si>
    <t>výzva na predkladanie žiadostí o NFP - intenzifikácia a modernizácia úpravní povrchových vôd</t>
  </si>
  <si>
    <t>07/2016</t>
  </si>
  <si>
    <t>1.2.3</t>
  </si>
  <si>
    <t>výzva na predkladanie žiadostí o NFP - zabezpečenie kontinuity vodných tokov a odstraňovanie bariér vo vodných tokoch za účelom podpory biodiverzity a zabezpečovania ekosystémových služieb</t>
  </si>
  <si>
    <t>výzva na predkladanie žiadostí o NFP - dobudovanie sústavy NATURA 2000 - vypracovanie dokumentov starostlivosti</t>
  </si>
  <si>
    <t>11/2016</t>
  </si>
  <si>
    <t>1.3.1</t>
  </si>
  <si>
    <t>výzva na predkladanie žiadostí o NFP - dobudovanie sústavy NATURA 2000 - realizácia schválených dokumentov starostlivosti</t>
  </si>
  <si>
    <t>03/2016</t>
  </si>
  <si>
    <t>výzva na predkladanie žiadostí o NFP - zachovanie a obnova biodiverzity a ekosystémov</t>
  </si>
  <si>
    <t>výzva na predkladanie žiadostí o NFP - monitorovanie druhov a biotopov európskeho významu</t>
  </si>
  <si>
    <t>1.4.1</t>
  </si>
  <si>
    <t>výzva na predkladanie žiadostí o NFP - znižovanie emisií znečisťujúcich látok zo zdrojov znečisťovania (notifikovaná schéma štátnej pomoci)</t>
  </si>
  <si>
    <t>výzva na predkladanie žiadostí o NFP - náhrada zastaraných spaľovacích zariadení vo verejných budovách za nízkoemisné a energeticky účinnejšie spaľovacie zariadenia (vrátane modernizácie vykurovacích systémov)</t>
  </si>
  <si>
    <t>výzva na predkladanie žiadostí o NFP - skvalitňovanie monitorovania ovzdušia</t>
  </si>
  <si>
    <t>09/2016</t>
  </si>
  <si>
    <t>1.1.1
1.2.3
1.3.1
1.4.1</t>
  </si>
  <si>
    <t>výzva na predkladanie žiadostí o NFP - podpora informovanosti v oblastiach: odpadové hospodárstvo, ochrana vôd, ochrana prírody a krajiny, ochrana ovzdušia</t>
  </si>
  <si>
    <t>2.1.1</t>
  </si>
  <si>
    <t>výzva na predkladanie žiadostí o NFP - preventívne opatrenia na ochranu pred povodňami viazané na vodný tok, preventívne opatrenia na ochranu pred povodňami realizované mimo vodných tokov</t>
  </si>
  <si>
    <t>2.1.2</t>
  </si>
  <si>
    <t>výzva na predkladanie žiadostí o NFP - rekultivácia uzavretých úložísk a opustených úložísk ťažobného odpadu</t>
  </si>
  <si>
    <t>3.1.2</t>
  </si>
  <si>
    <t>výzva na predkladanie žiadostí o NFP - prevencia, prieskum a sanácia havarijných zosuvov</t>
  </si>
  <si>
    <t>4.1.1</t>
  </si>
  <si>
    <t>uzavretá</t>
  </si>
  <si>
    <t>SIEA</t>
  </si>
  <si>
    <t>výzva na predkladanie žiadostí o NFP - výstavba zariadení na výrobu a využitie OZE</t>
  </si>
  <si>
    <t>4.2.1</t>
  </si>
  <si>
    <t>výzva na predkladanie žiadostí o NFP - energetické audity v MSP</t>
  </si>
  <si>
    <t>výzva na predkladanie žiadostí o NFP - implementácia opatrení z energetických auditov</t>
  </si>
  <si>
    <t>4.3.1</t>
  </si>
  <si>
    <t>výzva na predkladanie žiadostí o NFP - zníženie energetickej náročnosti verejných budov</t>
  </si>
  <si>
    <t>4.4.1</t>
  </si>
  <si>
    <t xml:space="preserve">
výzva na predkladanie žiadostí o NFP - vypracovanie a implementácia plánov udržateľnej energetiky a znižovania emisií skleníkových plynov vrátane aktualizácie a implementácie koncepcií rozvoja obcí v oblasti tepelnej energetiky</t>
  </si>
  <si>
    <t>výzva na predkladanie žiadostí o NFP - zavádzanie systémov energetického a environmentálneho manažérstva vrátane energetických auditov a schémy EÚ pre environmentálne manažérstvo a audit (EMAS)</t>
  </si>
  <si>
    <t>výzva na predkladanie žiadostí o NFP - rozvoj energetických služieb na regionálnej a miestnej úrovni</t>
  </si>
  <si>
    <t>4.5.1</t>
  </si>
  <si>
    <t>výzva na predkladanie žiadostí o NFP - výstavba, rekonštrukcia a modernizácia rozvodov tepla</t>
  </si>
  <si>
    <t>výzva na predkladanie žiadostí o NFP - výroba elektriny a tepla vysoko účinnou kombinovanou výrobou s maximálnym tepelným príkonom 20MW</t>
  </si>
  <si>
    <t>Výskumné a vývojové aktivity v podnikoch (aj klastrov) v menej rozvinutých regiónoch SR</t>
  </si>
  <si>
    <t>MH SR</t>
  </si>
  <si>
    <t>Výskumné a vývojové aktivity v podnikoch (aj klastrov) v Bratislavskom kraji</t>
  </si>
  <si>
    <t>Inovácie v podnikoch</t>
  </si>
  <si>
    <t>Budovanie inovačných zoskupení</t>
  </si>
  <si>
    <t xml:space="preserve"> Podpora využitia nových nápadov v hospodárstve – schéma SBIR. </t>
  </si>
  <si>
    <t>Podpora zvyšovania štandardov výkonnosti a funkčnosti MSP</t>
  </si>
  <si>
    <t xml:space="preserve">Podpora sieťovania neformálnych investorov pri financovaní úvodných fáz podnikateľského cyklu. </t>
  </si>
  <si>
    <t>Podpora fázovaných projektov Univerzitných vedeckých parkov a výskumných centier (II. fáza projektov)</t>
  </si>
  <si>
    <t>OPVaI-VA/DP/2015/1.1.3-01</t>
  </si>
  <si>
    <t>VA</t>
  </si>
  <si>
    <t>OPVaI-VA/DP/2015/2.1.1-01</t>
  </si>
  <si>
    <t>Synergické a komplementárne financovanie projektov schválených v rámci Horizontu 2020, Stratégie EÚ pre dunajský región, EITI, Eureky, Eurostars 2, Erazmus+, resp. ďalších medzinárodných programov a iniciatív v oblastiach špecializácie RIS3 SK</t>
  </si>
  <si>
    <t>Podpora VaV v rámci individuálnych priemyselných výskumno-vývojových centier (podnik priamy príjemca príspevku) v oblastiach špecializácie RIS3 SK</t>
  </si>
  <si>
    <t>Modernizácia a ďalší rozvoj infraštruktúry a technologického zázemia výskumných inštitúcií mimo podnikateľského sektora v oblastiach špecializácie RIS3 SK – Teaming projekty Horizont 2020</t>
  </si>
  <si>
    <t>Zvýšenie výskumnej aktivity Bratislavského kraja prostredníctvom revitalizácie a posilnenia výskumno-vzdelávacích, inovačných a podnikateľských kapacít výskumných inštitúcií v Bratislave – Teaming projekty Horizont 2020</t>
  </si>
  <si>
    <t>Modernizácia a ďalší rozvoj infraštruktúry a technologického zázemia výskumných inštitúcií mimo podnikateľského sektora v oblastiach špecializácie RIS3 SK – mobilizácia excelentných výskumných tímov v oblastiach špecializácie RIS3 SK</t>
  </si>
  <si>
    <t>Zvýšenie výskumnej aktivity Bratislavského kraja prostredníctvom revitalizácie a posilnenia výskumno-vzdelávacích, inovačných a podnikateľských kapacít výskumných inštitúcií v Bratislave – mobilizácia excelentných výskumných tímov v oblastiach špecializácie RIS3 SK</t>
  </si>
  <si>
    <t>Podpora dlhodobého strategického výskumu (7-10 rokov) v oblastiach špecializácie RIS3 SK</t>
  </si>
  <si>
    <t>Zvýšenie súkromných investícií prostredníctvom budovania VaV centier v Bratislave – Podpora centier excelentnosti nadnárodného významu a medzinárodnej spolupráce v oblasti výskumu – II. etapa</t>
  </si>
  <si>
    <t>Financovanie tzv. shortlistovaných projektov v rámci Horizontu 2020, Stratégie EÚ pre dunajský región, EITI, Eureky, Eurostars 2, Erazmus+, resp. ďalších medzinárodných programov a iniciatív v oblastiach špecializácie RIS3 SK</t>
  </si>
  <si>
    <t>Modernizácia a ďalší rozvoj infraštruktúry a technologického zázemia výskumných inštitúcií mimo podnikateľského sektora v oblastiach špecializácie RIS3 SK</t>
  </si>
  <si>
    <t>3.3.1</t>
  </si>
  <si>
    <t>1.1.3</t>
  </si>
  <si>
    <t>1.1.2</t>
  </si>
  <si>
    <t>2.2.1</t>
  </si>
  <si>
    <t>2.2.2</t>
  </si>
  <si>
    <t xml:space="preserve">OPVaI </t>
  </si>
  <si>
    <t>NedisKVALIFIKUJ SA!</t>
  </si>
  <si>
    <t xml:space="preserve">otvorená </t>
  </si>
  <si>
    <t>MŠVVaŠ SR</t>
  </si>
  <si>
    <t>Vysoká škola pre prax</t>
  </si>
  <si>
    <t>V základnej škole úspešnejší</t>
  </si>
  <si>
    <t>Remeslo má zlaté dno</t>
  </si>
  <si>
    <t>Stredná škola na ceste k úspešnej budúcnosti</t>
  </si>
  <si>
    <t>Dobre pripravený pedagóg = úspešný žiak</t>
  </si>
  <si>
    <t>Podpora vstupu vybraných skupín mladých ľudí na trh práce</t>
  </si>
  <si>
    <t>MPSVR SR</t>
  </si>
  <si>
    <t>Nové alebo inovatívne programy na zlepšenie samozamestnania mladých ľudí</t>
  </si>
  <si>
    <t>Podpora rozvoja regionálnej a miestnej zamestnanosti prostredníctvom subjektov sociálnej ekonomiky</t>
  </si>
  <si>
    <t>Nové zručnosti a prispôsobenie sa zmenám trhu práce</t>
  </si>
  <si>
    <t>Podpora výkonu opatrení SPODSK v otvorenom prostredí a zefektívnenie resiocializácie drogových a iných závislostí</t>
  </si>
  <si>
    <t>Podpora výkonu opatrení SPODSK v prirodzenom rodinnom prostredí</t>
  </si>
  <si>
    <t>4.1.2</t>
  </si>
  <si>
    <t>Poradesnstvo a osveta v oblasti prevencie a eliminácie diskriminácie</t>
  </si>
  <si>
    <t>6.1.2</t>
  </si>
  <si>
    <t>Podpora výstavby nových predškolských zariadení v obciach s prítomnosťou MRK
Podpora rekonštrukcie predškolských zariadení v obciach s prítomnosťou MRK</t>
  </si>
  <si>
    <t>OPLZ-PO6-SC612-2016-1a
OPLZ-PO6-SC612-2016-1b</t>
  </si>
  <si>
    <t>6.1.3</t>
  </si>
  <si>
    <t xml:space="preserve">Podpora výstavby nových komunitných centier Podpora modernizácie a rekonštrukcie komunitných centier Podpora prestavby existujúcich objektov pre účely zriadenia a fungovania komunitných centier
</t>
  </si>
  <si>
    <t>6.1.1</t>
  </si>
  <si>
    <t>Podpora prístupu k pitnej a úžitkovej vode v prostredí separovaných a segregovaných MRK s dôrazom na nízkonákladové</t>
  </si>
  <si>
    <t>Podpora programov prestupného bývania v rámci sociálnej mobility a integrácie obyvateľov MRK (výstavba a rekonštrukcia obydlí)</t>
  </si>
  <si>
    <t>bude pomenované po schválení RIUS</t>
  </si>
  <si>
    <t>Modernizovať infraštruktúru ústavných zariadení poskytujúcich akútnu zdravotnú starostlivosť, za účelom zvýšenia ich produktivity a efektívnosti.</t>
  </si>
  <si>
    <t>50 000 000</t>
  </si>
  <si>
    <t>MZ SR ako SO pre IROP</t>
  </si>
  <si>
    <t>RO</t>
  </si>
  <si>
    <t>Umožnenie prístupu k hmotným a nehmotným aktívam MSP v KKS pre účely tvorby pracovných miest</t>
  </si>
  <si>
    <t>2 000 000 /
41 000 000</t>
  </si>
  <si>
    <t>MK SR ako SO pre IROP</t>
  </si>
  <si>
    <t>24 000 000</t>
  </si>
  <si>
    <t xml:space="preserve">2.2.1 </t>
  </si>
  <si>
    <t xml:space="preserve">2.2.2 </t>
  </si>
  <si>
    <t xml:space="preserve">4.2.1 </t>
  </si>
  <si>
    <t xml:space="preserve">5.1.1 </t>
  </si>
  <si>
    <t xml:space="preserve">2.1.3 </t>
  </si>
  <si>
    <t xml:space="preserve">2.1.1 </t>
  </si>
  <si>
    <t xml:space="preserve">2.1.1  </t>
  </si>
  <si>
    <t>1.1.</t>
  </si>
  <si>
    <t xml:space="preserve">3.1. </t>
  </si>
  <si>
    <t xml:space="preserve">1.2.1 </t>
  </si>
  <si>
    <t>2.2.3</t>
  </si>
  <si>
    <t>1.1</t>
  </si>
  <si>
    <t>1.2</t>
  </si>
  <si>
    <t>1.3</t>
  </si>
  <si>
    <t>2.1/2.2</t>
  </si>
  <si>
    <t>1.1/1.2/1.3</t>
  </si>
  <si>
    <t>Výzva na posilnené inštitucionálne kapacity a efektívnu verejnú správu pre mimovládne a neziskové organizácie</t>
  </si>
  <si>
    <t>Výzva na posilnené inštitucionálne kapacity a efektívnu verejnú správu pre obce a vyššie územné celky</t>
  </si>
  <si>
    <t xml:space="preserve">Interreg VA SK - AT </t>
  </si>
  <si>
    <t>MPRV SR</t>
  </si>
  <si>
    <t xml:space="preserve">uzavretá </t>
  </si>
  <si>
    <t>12/2015</t>
  </si>
  <si>
    <t>01/ 2016</t>
  </si>
  <si>
    <t>2.1/ 2.2.1</t>
  </si>
  <si>
    <t>písomné vyzvanie</t>
  </si>
  <si>
    <t>dvojkolová</t>
  </si>
  <si>
    <t>Interreg VA      SK - CZ</t>
  </si>
  <si>
    <t>Interreg VA       SK - HU</t>
  </si>
  <si>
    <t>OP KŽP</t>
  </si>
  <si>
    <t>SPOLU EŠIF</t>
  </si>
  <si>
    <t>Indikatívna výška finančných prostriedkov určených na výzvu (zdroje EÚ) v EUR</t>
  </si>
  <si>
    <r>
      <t xml:space="preserve">Prioritná os </t>
    </r>
    <r>
      <rPr>
        <vertAlign val="superscript"/>
        <sz val="11"/>
        <rFont val="Calibri"/>
        <family val="2"/>
        <charset val="238"/>
        <scheme val="minor"/>
      </rPr>
      <t>1</t>
    </r>
  </si>
  <si>
    <r>
      <t xml:space="preserve">Kategória regiónu </t>
    </r>
    <r>
      <rPr>
        <vertAlign val="superscript"/>
        <sz val="11"/>
        <rFont val="Calibri"/>
        <family val="2"/>
        <charset val="238"/>
        <scheme val="minor"/>
      </rPr>
      <t>2</t>
    </r>
  </si>
  <si>
    <r>
      <t>Typ ukazovateľa</t>
    </r>
    <r>
      <rPr>
        <vertAlign val="superscript"/>
        <sz val="11"/>
        <rFont val="Calibri"/>
        <family val="2"/>
        <charset val="238"/>
        <scheme val="minor"/>
      </rPr>
      <t>3</t>
    </r>
  </si>
  <si>
    <t>výzva na predkladanie žiadostí o NFP - výstavba zariadení využívajúcich biomasu prostredníctvom rekonštrukcie a modernizácie existujúcich energetických zariadení s maximálnym tepelným príkonom 20 MW na báze fosílnych palív</t>
  </si>
  <si>
    <t>Tabuľka č. 1 Výhľadový plán kontrahovania a čerpania EŠIF (EÚ zdroj) k 31.12.2015</t>
  </si>
  <si>
    <t xml:space="preserve">Tabuľka č. 3 Výhľadový plán výziev EŠIF k 31. 12. 2015 </t>
  </si>
  <si>
    <t xml:space="preserve">Tabuľka č. 4 Výhľadový plán implementácie veľkých projektov EŠIF k 31. 12. 2015 </t>
  </si>
  <si>
    <t xml:space="preserve">Tématický cieľ </t>
  </si>
  <si>
    <t>Investičná priorita</t>
  </si>
  <si>
    <t xml:space="preserve">Špecifický cieľ </t>
  </si>
  <si>
    <t xml:space="preserve">Názov projektu </t>
  </si>
  <si>
    <t>Žiadateľ/Príjimateľ</t>
  </si>
  <si>
    <t xml:space="preserve">Celkové oprávnené náklady                  (EÚ zdroj) </t>
  </si>
  <si>
    <t>Plánovaný dátum predloženia EK</t>
  </si>
  <si>
    <t>Plánovaný dátum zazmluvnenia</t>
  </si>
  <si>
    <t>Plánovaný začiatok fyzickej realizácie</t>
  </si>
  <si>
    <t>Plánovaný koniec fyzickej realizácie</t>
  </si>
  <si>
    <t>Poznámky / Vysvetlenia</t>
  </si>
  <si>
    <t xml:space="preserve">v EUR </t>
  </si>
  <si>
    <t>rok/štvrťrok</t>
  </si>
  <si>
    <t>7i</t>
  </si>
  <si>
    <t>ŽSR, Modernizácia železničnej trate Púchov – Žilina, pre traťovú rýchlosť do 160 km/hod. – I. etapa, úsek Púchov – Považská Teplá</t>
  </si>
  <si>
    <t>ŽSR</t>
  </si>
  <si>
    <t>2016/3Q</t>
  </si>
  <si>
    <t>2019/4Q</t>
  </si>
  <si>
    <t>v príprave</t>
  </si>
  <si>
    <t>7iii</t>
  </si>
  <si>
    <t>ZSSK, Obnova vozového parku ŽKV (25 + 10 ks)</t>
  </si>
  <si>
    <t>ZSSK</t>
  </si>
  <si>
    <t>2016/2Q</t>
  </si>
  <si>
    <t>D1 Hričovské Podhradie – Lietavská Lúčka (2. etapa)</t>
  </si>
  <si>
    <t>NDS</t>
  </si>
  <si>
    <t>2016/1Q</t>
  </si>
  <si>
    <t>2015/4Q</t>
  </si>
  <si>
    <t>2018/1Q</t>
  </si>
  <si>
    <t>vo výstavbe</t>
  </si>
  <si>
    <t>D1 Lietavská Lúčka – Višňové – Dubná Skala (2. etapa)</t>
  </si>
  <si>
    <t>D1 Hubová – Ivachnová (2. etapa)</t>
  </si>
  <si>
    <t>2017/1Q</t>
  </si>
  <si>
    <t>D1 Prešov západ – Prešov juh</t>
  </si>
  <si>
    <t>2017/2Q</t>
  </si>
  <si>
    <t>D1 Budimír – Bidovce</t>
  </si>
  <si>
    <t>D3 Svrčinovec – Skalité (2. etapa)</t>
  </si>
  <si>
    <t>2016/4Q</t>
  </si>
  <si>
    <t>D3 Žilina Strážov – Žilina Brodno (2. etapa)</t>
  </si>
  <si>
    <t>D3 Čadca Bukov - Svrčinovec</t>
  </si>
  <si>
    <t>2019/2Q</t>
  </si>
  <si>
    <t>Projekt bude spolufinancovaný z CEF/OPII</t>
  </si>
  <si>
    <t>PO 3</t>
  </si>
  <si>
    <t>7ii</t>
  </si>
  <si>
    <t>Nosný systém MHD 1. etapa, 2. časť Bosákova – Janíkov dvor</t>
  </si>
  <si>
    <t>Mesto BA</t>
  </si>
  <si>
    <t>PO 6</t>
  </si>
  <si>
    <t>7a</t>
  </si>
  <si>
    <t>R2 Rožňava – Jablonov nad Turňou (Soroška)</t>
  </si>
  <si>
    <t>2021/2Q</t>
  </si>
  <si>
    <t>Projekt bude zazmluvnený iba v prípade voľnej alokácie v PO 6</t>
  </si>
  <si>
    <t>R2 Košice, Šaca – Košické Oľšany</t>
  </si>
  <si>
    <t>2020/2Q</t>
  </si>
  <si>
    <t>PO 7</t>
  </si>
  <si>
    <t>2a</t>
  </si>
  <si>
    <t>Zavádzanie širokopásmových sietí v bielych miestach Slovenska</t>
  </si>
  <si>
    <t>NASES</t>
  </si>
  <si>
    <t>Suma je vysoko indikatívna, predpoklad môže byť aj 2x viac</t>
  </si>
  <si>
    <t>ŽSR, dostavba zriaďovacej stanice Žilina Teplička a nadväzujúcej železničnej  infraštruktúry v uzle Žilina, projektová dokumentácia DSP, DRS a DVZ</t>
  </si>
  <si>
    <t>2015/2Q</t>
  </si>
  <si>
    <t>ŽSR, Modernizácia trate Púchov – Žilina pre rýchlosť do 160 km/hod., II. etapa – (úsek Považská Teplá /mimo/ – Žilina /mimo/) (2. fáza), úsek Dolný Hričov - Žilina</t>
  </si>
  <si>
    <t>2017/4Q</t>
  </si>
  <si>
    <t>ŽSR, Dopravný uzol Bratislava - štúdia realizovateľnosti</t>
  </si>
  <si>
    <t>2017/3Q</t>
  </si>
  <si>
    <t>Bude potrebné schváliť zámer na RV</t>
  </si>
  <si>
    <t>Implementácia TSI v podmienkach ŽSR</t>
  </si>
  <si>
    <t>2018/4Q</t>
  </si>
  <si>
    <t>ŽSR, Diagnostické vozidlá</t>
  </si>
  <si>
    <t>Zvýšenie bezpečnosti na D a RC D1 Ivachnová Važec</t>
  </si>
  <si>
    <t>Projekt bude zazmluvnený iba v prípade voľnej alokácie v PO 2</t>
  </si>
  <si>
    <t>Zvýšenie bezpečnosti na D a RC D1 Trnava - Križovatka Lúka</t>
  </si>
  <si>
    <t>D1 Bratislava - Trnava, privádzač Triblavina</t>
  </si>
  <si>
    <t>DPB, Obnova vozového parku električiek v Bratislave (15 ks jednosmerných električiek)</t>
  </si>
  <si>
    <t>DPB</t>
  </si>
  <si>
    <t>2015/3Q</t>
  </si>
  <si>
    <t>DPMK, Obnova vozového parku električiek v Košiciach (13 ks električiek)</t>
  </si>
  <si>
    <t>DPMK</t>
  </si>
  <si>
    <t>Modernizácia údržbovej základne KE (vozovňa Bardejovská), projektová príprava</t>
  </si>
  <si>
    <t>Modernizácia údržbovej základne KE (vozovňa Bardejovská), realizácia</t>
  </si>
  <si>
    <t>Modernizácia údržbovej základne BA (DPB, a.s. - 2. etapa)</t>
  </si>
  <si>
    <t>Modernizácia údržbovej základne BA (DPB, a.s. - 3. etapa, projektová príprava)</t>
  </si>
  <si>
    <t>Modernizácia električkových tratí – Vajnorská radiála, projektová príprava</t>
  </si>
  <si>
    <t>Modernizácia električkových tratí – Ružinovská radiála, projektová príprava</t>
  </si>
  <si>
    <t>Modernizácia električkových tratí – Dúbravsko-Karloveská radiála</t>
  </si>
  <si>
    <t>Modernizácia električkových tratí v Košiciach - 2. etapa – 1. časť</t>
  </si>
  <si>
    <t>Mesto KE</t>
  </si>
  <si>
    <t>Záchytné parkoviská pre IDS Bratislavského samosprávneho kraja v dopravných bodoch: Ivanka pri Dunaji, realizácia</t>
  </si>
  <si>
    <t>Záchytné parkoviská pre IDS Bratislavského samosprávneho kraja v dopravných bodoch: Nové Košariská, realizácia</t>
  </si>
  <si>
    <t>Záchytné parkoviská pre IDS Bratislavského samosprávneho kraja v dopravných bodoch: Pezinok, realizácia</t>
  </si>
  <si>
    <t>Záchytné parkoviská pre IDS Bratislavského samosprávneho kraja v dopravných bodoch: Zohor, realizácia</t>
  </si>
  <si>
    <t>Informačný systém integrovaného dopravného systému Bratislavského kraja, realizácia + AD</t>
  </si>
  <si>
    <t>Výstavba terminálov integrovanej osobnej prepravy v Bratislave - Devínska Nová Ves, realizácia</t>
  </si>
  <si>
    <t>2018/2Q</t>
  </si>
  <si>
    <t>Výstavba terminálov integrovanej osobnej prepravy v Bratislave - Lamačská brána, realizácia</t>
  </si>
  <si>
    <t>Výstavba terminálov integrovanej osobnej prepravy v Bratislave - Patrónka, realizácia</t>
  </si>
  <si>
    <t>Výstavba terminálov integrovanej osobnej prepravy v Bratislave - Bratislava - Mladá garda, realizácia</t>
  </si>
  <si>
    <t>Výstavba terminálov integrovanej osobnej prepravy v Bratislave - Bratislava – Trnávka, realizácia</t>
  </si>
  <si>
    <t>Výstavba terminálov integrovanej osobnej prepravy v Bratislave - Bratislava – Ružinov, realizácia</t>
  </si>
  <si>
    <t>Výstavba terminálov integrovanej osobnej prepravy v Bratislave - Bratislava – Vrakuňa, realizácia</t>
  </si>
  <si>
    <t>Terminály integrovanej osobnej prepravy v Bratislave (Devínska Nová Ves, Lamačská brána, Patrónka, Mladá garda, Trnávka, Ružinov, Vrakuňa), projektová dokumentácia IČ DUR, DSP, DRS a DVZ</t>
  </si>
  <si>
    <t>ŽSR, Terminál integrovanej osobnej prepravy Trebišov, projektová dokumentácia pre stupeň DÚR a DSPRS</t>
  </si>
  <si>
    <t>2015/1Q</t>
  </si>
  <si>
    <t>Výstavba terminálov integrovanej osobnej prepravy v košickom regióne (TIOP Trebišov), realizácia</t>
  </si>
  <si>
    <t>Záchytné parkoviská pre IDS Bratislavského samosprávneho kraja v dopravných bodoch Zohor, Nové Košariská, Ivanka pri Dunaji a Pezinok, projektová dokumentácia DSPRS, DVZ</t>
  </si>
  <si>
    <t>PO 4</t>
  </si>
  <si>
    <t>Bezpečnostný a havaríjny plán verejného prístavu Bratislava</t>
  </si>
  <si>
    <t>VP a.s.</t>
  </si>
  <si>
    <t>Technické opatrenia pre zabezpečenie požadovaných parametrov plavebnej dráhy vodnej cesty Dunaj nad Bratislavou v r. km 1880,260 - r. km 1862,000 (I. Fáza)</t>
  </si>
  <si>
    <t>ARVD</t>
  </si>
  <si>
    <t>Po realizácii projektu bude nasledovať Fáza II. (7 530 000 €)</t>
  </si>
  <si>
    <t xml:space="preserve">Modernizácia a výstavba verejného prístavu Bratislava (modernizácia infraštruktúry: vyväzovacích prvkov, kolmých hrán, schodísk, pobrežných chodníkov, kotvísk pre vyčkávacie polohy, výstražných značení) </t>
  </si>
  <si>
    <t>Štúdia uskutočniteľnosti</t>
  </si>
  <si>
    <t>Projektová dokumentácia</t>
  </si>
  <si>
    <t>2019/3Q</t>
  </si>
  <si>
    <t>2022/3Q</t>
  </si>
  <si>
    <t>Realizácia</t>
  </si>
  <si>
    <t>Revitalizácia a dobudovanie prístavných hrán a spevnených plôch</t>
  </si>
  <si>
    <t>Štúdia uskutočniteľnosti.</t>
  </si>
  <si>
    <t>2019/1Q</t>
  </si>
  <si>
    <t>2022/4Q</t>
  </si>
  <si>
    <t>PO 5</t>
  </si>
  <si>
    <t>7d</t>
  </si>
  <si>
    <t>ŽSR, Elektrifikácia trate Bánovce nad Ondavou – Humenné –  projektová dokumentácia (DÚR, DSPRS)</t>
  </si>
  <si>
    <t>Technicko-hygienická údržba ŽKV Zvolen, realizácia</t>
  </si>
  <si>
    <t>2020/1Q</t>
  </si>
  <si>
    <t>Technicko-hygienická údržba ŽKV Humenné, realizácia</t>
  </si>
  <si>
    <t>Technicko-hygienická údržba ŽKV Nové Zámky, realizácia</t>
  </si>
  <si>
    <t>ŽSR, Elektrifikácia trate Bánovce nad Ondavou - Humenné, realizácia</t>
  </si>
  <si>
    <t>Elektrifikácia trate Haniska pri Košiciach - Moldava nad Bodvou, realizácia</t>
  </si>
  <si>
    <t>Komunikačná infraštruktúra služieb telematiky ŽSR</t>
  </si>
  <si>
    <t>Rýchlostná cesta R2 Svinná - Ruskovce</t>
  </si>
  <si>
    <t>2018/3Q</t>
  </si>
  <si>
    <t>R2 Zvolen východ - Pstruša (2. etapa)</t>
  </si>
  <si>
    <t>7b</t>
  </si>
  <si>
    <t>I/78 Námestovo - prieťah</t>
  </si>
  <si>
    <t>SSC</t>
  </si>
  <si>
    <t>02/2015</t>
  </si>
  <si>
    <t>I/11 Čadca – most 208</t>
  </si>
  <si>
    <t>I/51 Holíč – obchvat, 2.etapa (1.časť)</t>
  </si>
  <si>
    <t>03/2018</t>
  </si>
  <si>
    <t>02/2020</t>
  </si>
  <si>
    <t>I/75 Šaľa – obchvat</t>
  </si>
  <si>
    <t>06/2018</t>
  </si>
  <si>
    <t>10/2020</t>
  </si>
  <si>
    <t>I/61 Trnava – južný obchvat</t>
  </si>
  <si>
    <t>10/2019</t>
  </si>
  <si>
    <t>I/66 Brezno – obchvat II. etapa 1. úsek</t>
  </si>
  <si>
    <t>I/66 Brezno – obchvat II. etapa 2. úsek</t>
  </si>
  <si>
    <t>I/75 Lučenec - preložka</t>
  </si>
  <si>
    <t>I/65 Kremnické Bane – hranica kraja</t>
  </si>
  <si>
    <t>I/65 Kremnica – Kremnické Bane</t>
  </si>
  <si>
    <t>05/2018</t>
  </si>
  <si>
    <t>Modernizácia vybraných úsekov ciest I. tr. v TT a NR kraji</t>
  </si>
  <si>
    <t>Modernizácia vybraných úsekov ciest I. tr. v PO a KE kraji</t>
  </si>
  <si>
    <t>03/2017</t>
  </si>
  <si>
    <t>12/2020</t>
  </si>
  <si>
    <t>Modernizácia vybraných úsekov ciest I. tr. v BB kraji</t>
  </si>
  <si>
    <t xml:space="preserve">Rekonštrukcia križovatiek na cestách I. triedy  </t>
  </si>
  <si>
    <t>09/2014</t>
  </si>
  <si>
    <t>12/2019</t>
  </si>
  <si>
    <t>Štúdie realizovateľnosti projektov ciest I. triedy</t>
  </si>
  <si>
    <t xml:space="preserve">Výstavba a zlepšenie bezpečnostných parametrov mostov na cestách I. triedy 1. etapa </t>
  </si>
  <si>
    <t>03/2020</t>
  </si>
  <si>
    <t>I/68 Sabinov, preložka cesty</t>
  </si>
  <si>
    <t>10/2016</t>
  </si>
  <si>
    <t>10/2018</t>
  </si>
  <si>
    <t xml:space="preserve">Rekonštrukcia betónových vozoviek v Trnavskom kraji – 2. fáza </t>
  </si>
  <si>
    <t>11/2015</t>
  </si>
  <si>
    <t>Fázovaný projekt (fáza 2)</t>
  </si>
  <si>
    <t xml:space="preserve">I/66 Brezno – obchvat, I. etapa – 2. fáza </t>
  </si>
  <si>
    <t xml:space="preserve">I/66 Polomka – bodová závada – 2. fáza </t>
  </si>
  <si>
    <t xml:space="preserve">I/50 Ružová osada, rekonštrukcia – 2. fáza </t>
  </si>
  <si>
    <t xml:space="preserve">Stavebné a bezpečnostné opatrenia na zníženie nehodovosti medzinárodného cestného ťahu E371 na ceste I/73 Šarišský Štiavnik – Hunkovce – 2. fáza </t>
  </si>
  <si>
    <t xml:space="preserve">I/77 Bardejov juhozápadný obchvat – 2. fáza </t>
  </si>
  <si>
    <t xml:space="preserve">I/68 Prešov, odb. Škultétyho - ZVL – 2. fáza </t>
  </si>
  <si>
    <t>06/2017</t>
  </si>
  <si>
    <t xml:space="preserve">I/77 Smilno – Svidník, rekonštrukcia cesty – 2. fáza </t>
  </si>
  <si>
    <t xml:space="preserve">Modernizácia a rekonštrukcia mostov ciest I. triedy – 2. fáza </t>
  </si>
  <si>
    <t>I/79 Hriadky – Trebišov, preložka</t>
  </si>
  <si>
    <t>04/2019</t>
  </si>
  <si>
    <t>10/2022</t>
  </si>
  <si>
    <t>2c</t>
  </si>
  <si>
    <t>Register priestorových informácií - 2. fáza</t>
  </si>
  <si>
    <t>Elektronizácia služieb Ministerstva hospodárstva SR - 2. fáza</t>
  </si>
  <si>
    <t>2014/2Q</t>
  </si>
  <si>
    <t>7.4.</t>
  </si>
  <si>
    <t>Digitálne učivo na dosah – 2. fáza</t>
  </si>
  <si>
    <t>MŠ SR</t>
  </si>
  <si>
    <t>Elektronický archív Ministerstva vnútra SR</t>
  </si>
  <si>
    <t>7.3., 7.4.</t>
  </si>
  <si>
    <t>IS Identifikátora fyzických osôb - 2. fáza</t>
  </si>
  <si>
    <t>ES agendy MVSR na úseku verejnej správy 2. fáza</t>
  </si>
  <si>
    <t>2014/1Q</t>
  </si>
  <si>
    <t>Elektronické služby informačných systémov na úseku PZ - 2. fáza</t>
  </si>
  <si>
    <t>2014/3Q</t>
  </si>
  <si>
    <t>Rozšírenie elektronických služieb informačných systémov na úseku Policajného zboru - 2. fáza</t>
  </si>
  <si>
    <t>7.3.,7.4.</t>
  </si>
  <si>
    <t>Informačný systém Registra úpadcov</t>
  </si>
  <si>
    <t>7.7.</t>
  </si>
  <si>
    <t>Projekt budovania aplikačnej architektúry a bezpečnostnej infraštruktúry rezortu Ministerstva spravodlivosti SR</t>
  </si>
  <si>
    <t>Dátové centrum MV SR</t>
  </si>
  <si>
    <t>PO 8</t>
  </si>
  <si>
    <t>Refundácia miezd zamestnancov RO OPII</t>
  </si>
  <si>
    <t>MDVRR SR</t>
  </si>
  <si>
    <t>Aktivita bude zahŕňať viaceré projekty</t>
  </si>
  <si>
    <t xml:space="preserve">Zabezpečenie MV OPII, služobných ciest, rokovaní, konferencií, seminárov atď.  </t>
  </si>
  <si>
    <t>Externé podporné služby k implementácií OPII</t>
  </si>
  <si>
    <t>Komunikácia a informovanie o podpore EÚ pri implementácií OPII</t>
  </si>
  <si>
    <t>8.1, 8.2</t>
  </si>
  <si>
    <t>Technická pomoc SORO (MF SR) 2015 - 2016</t>
  </si>
  <si>
    <t>MF SR</t>
  </si>
  <si>
    <t>ČOV sever</t>
  </si>
  <si>
    <t>ZsVS a.s.</t>
  </si>
  <si>
    <t>výstavba</t>
  </si>
  <si>
    <t>Jedná sa o fázovaný projekt.</t>
  </si>
  <si>
    <t>5 a 6</t>
  </si>
  <si>
    <t>1.1 (a) / 1.2 (b) / 1.3. (d) / 1.4 (e) / 2.1 (a)</t>
  </si>
  <si>
    <t>Zlepšovanie informovanosti a poskytovanie poradenstva v oblasti zlepšovania kvality životného prostredia na Slovensku</t>
  </si>
  <si>
    <t>SAŽP</t>
  </si>
  <si>
    <t>Vzhľadom na pozastavenie schvaľovania a implementácie národných projektov (list EK na CKO, mail PPVI na RO), nie je možné z pozície RO OP KŽP uviesť akékoľvek termíny implmentácie NP</t>
  </si>
  <si>
    <t>Žiť energiou</t>
  </si>
  <si>
    <t>Odborne o energii</t>
  </si>
  <si>
    <t>Vzhľadom na pozastavenie schvaľovania a implementácie národných projektov (list EK na CKO, mail PPVI na RO), nie je možné z pozície RO OP KŽP uviesť akékoľvek termíny implementácie NP</t>
  </si>
  <si>
    <t>Rozšírenie monitorovania energetickej efektívnosti</t>
  </si>
  <si>
    <t>Zelená domácnostiam</t>
  </si>
  <si>
    <t>Projekt už je zazmluvnený a v implementácii</t>
  </si>
  <si>
    <t xml:space="preserve">4.4 (e) </t>
  </si>
  <si>
    <t>Zvýšenie inovačnej výkonnosti slovenskej ekonomiky</t>
  </si>
  <si>
    <t>Slovenská inovačná a energetická agentúra</t>
  </si>
  <si>
    <t>Medzisektorová spolupráca</t>
  </si>
  <si>
    <t>Zvýšenie využívania ochrany práv duševného vlastníctva</t>
  </si>
  <si>
    <t>Monitoring podnikateľského prostredia v súlade s uplatňovaním princípu „Think Small First“.</t>
  </si>
  <si>
    <t>Slovak Business Agency</t>
  </si>
  <si>
    <t>Národný projekt NPC II – BA kraj</t>
  </si>
  <si>
    <t>Podpora internacionalizácie MSP</t>
  </si>
  <si>
    <t>Slovenská agentúra pre rozvoj investícií a obchodu</t>
  </si>
  <si>
    <t xml:space="preserve">Národný projekt NPC v regiónoch </t>
  </si>
  <si>
    <t>Mobilizácia transferu poznatkov a technológií do praxe z verejného a štátneho sektora výskumu a vývoja do praxe (pokračujúca aktivita z programového obdobia 2007 – 2013)</t>
  </si>
  <si>
    <t>CVTI</t>
  </si>
  <si>
    <t>2023/2Q</t>
  </si>
  <si>
    <t>Informačný systém výskumu a vývoja/prístupy do databáz pre potreby výskumných inštitúcií (pokračujúca aktivita z programového obdobia 2007 - 2013)</t>
  </si>
  <si>
    <t>Horizontálna IKT podpora a centrálna infraštuktúra  pre inštitúcie výskumu a vývoja (pokračujúca aktivita z programového obdobia 2007 – 2013)</t>
  </si>
  <si>
    <t>Podpora národného systému pre popularizáciu výskumu, vývoja a inovácií (pokračujúca aktivita z programového obdobia 2007 – 2013)</t>
  </si>
  <si>
    <t xml:space="preserve">Horizontálna podpora účasti Slovenskej republiky v Európskom výskumnom priestore/internacionalizácia výskumu a vývoja SR, podpora aktivít styčnej kancelárie Slovenskej republiky pre výskum a vývoj v Bruseli, vrátane podpory zintenzívnenia aktivít podporných štruktúr (národné kontaktné body) </t>
  </si>
  <si>
    <t xml:space="preserve">Meranie efektívnosti poskytovaných služieb verejnej správy, inštitucionálny rozvoj Klientskych centier a integrácia spätnej väzby klientov </t>
  </si>
  <si>
    <t>Ministerstvo vnútra Slovenskej republiky</t>
  </si>
  <si>
    <t>2016/02</t>
  </si>
  <si>
    <t>V celkových oprávnených nákladoch je doplnená schválená suma zámeru NP na MV OP EVS
(indikatívne vyčíslená za zdroj ESF)</t>
  </si>
  <si>
    <t>Optimalizácia procesov vo verejnej správe</t>
  </si>
  <si>
    <t>2016/03</t>
  </si>
  <si>
    <t>Vybudovanie systému riadenia kvality vo verejnej správe v záujme podpory efektívnosti služieb a  zvýšenia výkonnosti  organizácií verejnej správy prostredníctvom zavedenia komplexného manažérstva kvality</t>
  </si>
  <si>
    <t>Podpora partnerstva a dialógu medzi verejnou správou, občanmi a mimovládnymi neziskovými organizáciami na národnej, regionálnej a lokálnej úrovni v oblasti participatívnej tvorby verejných politík.</t>
  </si>
  <si>
    <t>Úrad splnomocnenca vlády SR pre rozvoj občianskej spoločnosti</t>
  </si>
  <si>
    <t>Zefektívnenie výberu daní a cla</t>
  </si>
  <si>
    <t>Finančné riaditeľstvo SR</t>
  </si>
  <si>
    <t>DEUS - Koordinačné centrum informatizácie miestnej územnej samosprávy</t>
  </si>
  <si>
    <t>Datacentrum elektronizácie územnej samosprávy Slovenska</t>
  </si>
  <si>
    <t>Mapovanie a analýza stavu podporných a administratívnych procesov vo vybraných inštitúciách verejnej správy a návrh optimalizovaných a unifikovaných podporných a administratívnych procesov.</t>
  </si>
  <si>
    <t>Ministerstvo financií Slovenskej republiky</t>
  </si>
  <si>
    <t>Projekt vytvorenia analytickej jednotky pre RIA a MSP test – Centrum lepšej regulácie</t>
  </si>
  <si>
    <t>Zlepšovanie podnikateľského prostredia na Slovensku a hodnotenie politík v kompetencii Ministerstva hospodárstva SR</t>
  </si>
  <si>
    <t>Ministerstvo hospodárstva Slovenskej republiky</t>
  </si>
  <si>
    <t>Národný projekt implementácie systému ďalšieho vzdelávania zamestnancov verejnej správy</t>
  </si>
  <si>
    <t>Špičkové vzdelanie pre zamestnancov analytických útvarov</t>
  </si>
  <si>
    <t>Ministerstvo financií/Inštitút finančnej politiky</t>
  </si>
  <si>
    <t>Hodnotenie efektívnosti verejných výdavkov (Spending review)</t>
  </si>
  <si>
    <t>Zvýšenie efektivity preventívnych a represívnych opatrení v boji proti korupcii</t>
  </si>
  <si>
    <t>Zlepšenie kvality služieb a riadenia ľudských zdrojov Úradu pre reguláciu elektronických komunikácií a poštových služieb.</t>
  </si>
  <si>
    <t>Úrad pre reguláciu elektronických komunikácií a poštových služieb</t>
  </si>
  <si>
    <t>Zriadenie a implementácia nových služieb a politík verejného obstarávania</t>
  </si>
  <si>
    <t>Procesno-organizačný audit Ministerstva spravodlivosti SR a vybraných organizácií rezortu spravodlivosti</t>
  </si>
  <si>
    <t>Ministerstvo spravodlivosti Slovenskej republiky</t>
  </si>
  <si>
    <t>Rozvoj systému špecializovaného vzdelávania sudcov a justičných zamestnancov</t>
  </si>
  <si>
    <t>Reforma zberu a spracovania štatistických údajov vo verejnej správe</t>
  </si>
  <si>
    <t>Štatistický úrad SR</t>
  </si>
  <si>
    <t>Budovanie a rozvoj kapacít analytických jednotiek na vybraných ústredných orgánoch štátnej správy</t>
  </si>
  <si>
    <t>Podpora medzinárodnej spolupráce zameranej na posilnenie výmeny skúseností a príkladov dobrej praxe medzi krajinami EÚ a OECD v oblasti reformy verejnej správy</t>
  </si>
  <si>
    <t>Zlepšenie prístupu obetí trestných činov k službám a vytvorenie kontaktných bodov pre obete</t>
  </si>
  <si>
    <t>Ministerstvo vnútra, odbor prevencie kriminality</t>
  </si>
  <si>
    <t>Hodnotiace, testovacie a metodické centrum pre ľudské zdroje</t>
  </si>
  <si>
    <t>Úrad vlády Slovenskej republiky</t>
  </si>
  <si>
    <t>KOMPETENČNÉ CENTRUM ZMOS / nástroj budovania kapacít miestnej územnej samosprávy a zvyšovania kvality poskytovaných služieb občanom</t>
  </si>
  <si>
    <t>Združenie miest a obcí Slovenska</t>
  </si>
  <si>
    <t>Budovanie proklientsky orientovaného Úradu pre verejné obstarávanie</t>
  </si>
  <si>
    <t xml:space="preserve">Úrad pre verejné obstarávanie </t>
  </si>
  <si>
    <t>Budovanie a posilnenie analytických kapacít  v rezorte spravodlivosti a zavedenie kľúčových znalostných systémov rezortu.</t>
  </si>
  <si>
    <t>Zavedenie Spoločného systému hodnotenia kvality (model CAF)</t>
  </si>
  <si>
    <t>Vzdelávanie zamestnancov rezortu spravodlivosti</t>
  </si>
  <si>
    <t>Zavádzanie alternatívnych nástrojov riešenia sporov</t>
  </si>
  <si>
    <t>Posilnenie a dobudovanie kapacít v oblasti poskytovania právnej pomoci</t>
  </si>
  <si>
    <t>Posilňovanie analytických kapacít Ústavného súdu Slovenskej republiky</t>
  </si>
  <si>
    <t>Podpora aplikácie optimalizovaných a unifikovaných ekonomických podporných procesov</t>
  </si>
  <si>
    <t>2018/4</t>
  </si>
  <si>
    <t>1.4</t>
  </si>
  <si>
    <t>Rozvoj kľúčových kompetencií pre celoživotné vzdelávanie a integrovaný systém poradenstva</t>
  </si>
  <si>
    <t>Národný ústav celoživotného vzdelávania</t>
  </si>
  <si>
    <t>MRR/VRR</t>
  </si>
  <si>
    <t>1.1, 1.2, 1.4</t>
  </si>
  <si>
    <t>1.1.1, 1.2.1, 1.4.1</t>
  </si>
  <si>
    <t>Systém uznávania kvalifikácií v SR</t>
  </si>
  <si>
    <t>Štátny inštitút odborného vzdelávania</t>
  </si>
  <si>
    <t>Výsledkovo orientované vzdelávanie na vysokých školách</t>
  </si>
  <si>
    <t>Centrum vedecko-technických informácií SR</t>
  </si>
  <si>
    <t xml:space="preserve">Škola zajtrajška - Rozvoj kvality a inkluzívnosti školy a školského zariadenia prostredníctvom vzdelávania, sebahodnotenia, poradenstva a partnerstva </t>
  </si>
  <si>
    <t>Metodicko-pedagogické centrum</t>
  </si>
  <si>
    <t>Škola otvorená všetkým</t>
  </si>
  <si>
    <t>1.1, 1.3</t>
  </si>
  <si>
    <t>1.1.1, 1.3.1</t>
  </si>
  <si>
    <t xml:space="preserve">Inovácia praktickej prípravy budúcich učiteľov pre vzdelávanie v modernej škole prostredníctvom vybudovania siete Centier Inovačného Vzdelávania </t>
  </si>
  <si>
    <t xml:space="preserve">Materské školy – Začíname od najmenších </t>
  </si>
  <si>
    <t>Myslime.sk (UČÍME SA MYSLIEŤ, UČÍME SA UČIŤ SA)</t>
  </si>
  <si>
    <t>Národný ústav certifikovaných meraní vzdelávania</t>
  </si>
  <si>
    <t>1.1,  1.3</t>
  </si>
  <si>
    <t>IT Akadémia – vzdelávanie pre 21. storočie</t>
  </si>
  <si>
    <t>Interaktívne laboratórium – inovácie študijných programov v oblasti prírodovedných a technických odborov</t>
  </si>
  <si>
    <t>1.1.1, 1.2.1</t>
  </si>
  <si>
    <t>Zvyšovanie podnikateľských kompetencií a finančnej gramotnosti cez simulované trhové prostredie cvičných firiem</t>
  </si>
  <si>
    <t>Duálne vzdelávanie a zvýšenie atraktivity a kvality OVP</t>
  </si>
  <si>
    <t>8</t>
  </si>
  <si>
    <t>Úspešne na trhu práce</t>
  </si>
  <si>
    <t>UPSVR</t>
  </si>
  <si>
    <t>zmluva zverejnená 15.1.2016</t>
  </si>
  <si>
    <t>3.2.1</t>
  </si>
  <si>
    <t>Príspevok na starostlivosť o dieťa MRR</t>
  </si>
  <si>
    <t>*príprava návrhu ŽoNFP, vyhlasovanie vyzvaní je pozastavené</t>
  </si>
  <si>
    <t>Centrum sociálneho dialógu 2</t>
  </si>
  <si>
    <t>IA MPSVR SR</t>
  </si>
  <si>
    <t>3.1./3.3</t>
  </si>
  <si>
    <t>3.1.1/3.3.1</t>
  </si>
  <si>
    <t>Spoločne hľadáme prácu</t>
  </si>
  <si>
    <t>Chceme byť aktívni na trhu práce (50+)</t>
  </si>
  <si>
    <t>zmluva zverejnená 13.1.2016</t>
  </si>
  <si>
    <t>Cesta z kruhu nezamestnanosti</t>
  </si>
  <si>
    <t>Cesta na trh práce</t>
  </si>
  <si>
    <t>Zapojenie nezamestnaných do obnovy kultúrneho dedičstva</t>
  </si>
  <si>
    <t>*Príprava návrhu ŽoNFP</t>
  </si>
  <si>
    <t>Sektorovo riadenými inováciami k efektívnemu trhu práce</t>
  </si>
  <si>
    <t>Umiestňovanie DN občanov na trhu práce s využitím neštátnych služieb zamestnanosti</t>
  </si>
  <si>
    <t>Prognózy vývoja na trhu práce v SR II</t>
  </si>
  <si>
    <t xml:space="preserve"> - </t>
  </si>
  <si>
    <t>Rodina a práca II.</t>
  </si>
  <si>
    <t>9</t>
  </si>
  <si>
    <t>Podpora rozvoja sociálnej práce v rodinnom prostredí klientov v oblasti sociálnych vecí a rodiny (efektivita II)</t>
  </si>
  <si>
    <t>Podpora integrácie cudzincov v zariadeniach SPODaSK</t>
  </si>
  <si>
    <t>Šanca na návrat</t>
  </si>
  <si>
    <t>GRZVJS</t>
  </si>
  <si>
    <t>Podpora opatrovateľskej služby - II.fáza</t>
  </si>
  <si>
    <t>*Nadväznosť na ukončenie I.fázy projektu</t>
  </si>
  <si>
    <t>Podpora deinštitucionalizácie náhradnej starostlivosti v zariadeniach</t>
  </si>
  <si>
    <t>Deinštitucionalizácia zariadení sociálnych služieb – Podpora transformačných tímov</t>
  </si>
  <si>
    <t>Podpora univerzálneho navrhovania podľa čl. 2 Dohovoru OSN o právach osôb so zdravotným postihnutím</t>
  </si>
  <si>
    <t xml:space="preserve">Podpora ochrany detí pred násilím </t>
  </si>
  <si>
    <t>Prevencia a eliminácia rodovej diskriminácie</t>
  </si>
  <si>
    <t>IVPR</t>
  </si>
  <si>
    <t>Zdravé komunity 3</t>
  </si>
  <si>
    <t>MZ SR</t>
  </si>
  <si>
    <t>4.2.2</t>
  </si>
  <si>
    <t>Tvorba nových a inovovaných postupov pre výkon prevencie a ich zavedenie do medicínskej praxe</t>
  </si>
  <si>
    <t>Tvorba nových a inovatívnych štandardných klinických postupov a ich zavedenie do medicínskej praxe</t>
  </si>
  <si>
    <t>5.1.1.,5.1.2.,5.1.3</t>
  </si>
  <si>
    <t>Take away fáza 1</t>
  </si>
  <si>
    <t>ÚSVRK</t>
  </si>
  <si>
    <t>5.1.,5.1.2.</t>
  </si>
  <si>
    <t>Zdravé komunity 2A</t>
  </si>
  <si>
    <t>Monitorovanie a hodnotenie politík zameraných na sociálne začleňovanie rómskej populácie</t>
  </si>
  <si>
    <t>5.1.1.,5.1.2</t>
  </si>
  <si>
    <t>Komunitné centrá v mestách a obciach s prítomnosťou MRK – I. Fáza</t>
  </si>
  <si>
    <t xml:space="preserve">SPOLU </t>
  </si>
  <si>
    <t>SPOLU  EŠIF</t>
  </si>
  <si>
    <t>Žiadateľ/  Príjimateľ</t>
  </si>
  <si>
    <r>
      <t>Prioritná os</t>
    </r>
    <r>
      <rPr>
        <vertAlign val="superscript"/>
        <sz val="11"/>
        <color theme="1"/>
        <rFont val="Calibri"/>
        <family val="2"/>
        <charset val="238"/>
        <scheme val="minor"/>
      </rPr>
      <t>1</t>
    </r>
  </si>
  <si>
    <r>
      <t>Forma výzvy</t>
    </r>
    <r>
      <rPr>
        <vertAlign val="superscript"/>
        <sz val="11"/>
        <color theme="1"/>
        <rFont val="Calibri"/>
        <family val="2"/>
        <charset val="238"/>
        <scheme val="minor"/>
      </rPr>
      <t>2</t>
    </r>
  </si>
  <si>
    <r>
      <t>Dátum vyhlásenia výzvy</t>
    </r>
    <r>
      <rPr>
        <vertAlign val="superscript"/>
        <sz val="11"/>
        <color theme="1"/>
        <rFont val="Calibri"/>
        <family val="2"/>
        <charset val="238"/>
        <scheme val="minor"/>
      </rPr>
      <t>3</t>
    </r>
  </si>
  <si>
    <r>
      <t>Dátum uzavretia výzvy</t>
    </r>
    <r>
      <rPr>
        <vertAlign val="superscript"/>
        <sz val="11"/>
        <color theme="1"/>
        <rFont val="Calibri"/>
        <family val="2"/>
        <charset val="238"/>
        <scheme val="minor"/>
      </rPr>
      <t>4</t>
    </r>
  </si>
  <si>
    <r>
      <t>Poskytovateľ</t>
    </r>
    <r>
      <rPr>
        <vertAlign val="superscript"/>
        <sz val="11"/>
        <color theme="1"/>
        <rFont val="Calibri"/>
        <family val="2"/>
        <charset val="238"/>
        <scheme val="minor"/>
      </rPr>
      <t>5</t>
    </r>
  </si>
  <si>
    <r>
      <t xml:space="preserve">Prioritná os </t>
    </r>
    <r>
      <rPr>
        <vertAlign val="superscript"/>
        <sz val="11"/>
        <rFont val="Calibri"/>
        <family val="2"/>
        <charset val="238"/>
        <scheme val="minor"/>
      </rPr>
      <t xml:space="preserve">1 </t>
    </r>
  </si>
  <si>
    <r>
      <t xml:space="preserve">Stav realizácie projektu </t>
    </r>
    <r>
      <rPr>
        <vertAlign val="superscript"/>
        <sz val="11"/>
        <rFont val="Calibri"/>
        <family val="2"/>
        <charset val="238"/>
        <scheme val="minor"/>
      </rPr>
      <t xml:space="preserve">2 </t>
    </r>
  </si>
  <si>
    <t xml:space="preserve">1
</t>
  </si>
  <si>
    <t>1.2.2.</t>
  </si>
  <si>
    <t xml:space="preserve">2.2.2.  </t>
  </si>
  <si>
    <t xml:space="preserve">3.3.1 </t>
  </si>
  <si>
    <t xml:space="preserve">4.1.1 </t>
  </si>
  <si>
    <t>3</t>
  </si>
  <si>
    <t xml:space="preserve">3.1.1 </t>
  </si>
  <si>
    <t xml:space="preserve">1.1 </t>
  </si>
  <si>
    <t xml:space="preserve">1.1.1 </t>
  </si>
  <si>
    <t>1</t>
  </si>
  <si>
    <t xml:space="preserve">1.1.1/1.2.3/1.3.1/1.4.1/1.4.2/2.1.1 
</t>
  </si>
  <si>
    <t>1 a 2</t>
  </si>
  <si>
    <t xml:space="preserve">1 a 2
</t>
  </si>
  <si>
    <t>1.2/2.2</t>
  </si>
  <si>
    <t>1.2.2/2.2.2</t>
  </si>
  <si>
    <t>3.2 /3.3</t>
  </si>
  <si>
    <t>3.2.1 /3.3.1</t>
  </si>
  <si>
    <t>Technické zabezpečenie sledovateľnosti a označovania produktov rybolovu a akvakultúry</t>
  </si>
  <si>
    <t>ŠVPS SR</t>
  </si>
  <si>
    <t xml:space="preserve"> 3.2.1</t>
  </si>
  <si>
    <t>2023/3Q</t>
  </si>
  <si>
    <t xml:space="preserve">Celkové oprávnené náklady                 (EÚ zdroj) </t>
  </si>
  <si>
    <t>2020/3Q</t>
  </si>
  <si>
    <t>2020/4Q</t>
  </si>
  <si>
    <t>2016/1Q*</t>
  </si>
  <si>
    <t>2016/2Q*</t>
  </si>
  <si>
    <t>2016/4Q*</t>
  </si>
  <si>
    <t>2016/3Q*</t>
  </si>
  <si>
    <t>2018/3Q*</t>
  </si>
  <si>
    <t>2022/2Q</t>
  </si>
  <si>
    <r>
      <rPr>
        <b/>
        <vertAlign val="superscript"/>
        <sz val="11"/>
        <color theme="1"/>
        <rFont val="Calibri"/>
        <family val="2"/>
        <charset val="238"/>
        <scheme val="minor"/>
      </rPr>
      <t>1</t>
    </r>
    <r>
      <rPr>
        <b/>
        <sz val="11"/>
        <color theme="1"/>
        <rFont val="Calibri"/>
        <family val="2"/>
        <charset val="238"/>
        <scheme val="minor"/>
      </rPr>
      <t xml:space="preserve"> V prípade Programu rozvoja vidieka 2014 - 2020 sa rozumie "priorita" a v prípade OP Rybné hospodárstvo 2014 - 2020 sa rozumie "priorita Únie"</t>
    </r>
  </si>
  <si>
    <r>
      <rPr>
        <b/>
        <vertAlign val="superscript"/>
        <sz val="11"/>
        <color theme="1"/>
        <rFont val="Calibri"/>
        <family val="2"/>
        <charset val="238"/>
        <scheme val="minor"/>
      </rPr>
      <t>2</t>
    </r>
    <r>
      <rPr>
        <b/>
        <sz val="11"/>
        <color theme="1"/>
        <rFont val="Calibri"/>
        <family val="2"/>
        <charset val="238"/>
        <scheme val="minor"/>
      </rPr>
      <t xml:space="preserve"> Uvádza sa aktuálny stav realizácie projektu.  Možné stavy realizácie: Príprava projektu, verejné obstarávanie, výstavba, pokročilá fáza výstavby, projekt ukončený/v prevádzke  </t>
    </r>
  </si>
  <si>
    <r>
      <rPr>
        <b/>
        <vertAlign val="superscript"/>
        <sz val="11"/>
        <color theme="1"/>
        <rFont val="Calibri"/>
        <family val="2"/>
        <charset val="238"/>
        <scheme val="minor"/>
      </rPr>
      <t>2</t>
    </r>
    <r>
      <rPr>
        <b/>
        <sz val="11"/>
        <color theme="1"/>
        <rFont val="Calibri"/>
        <family val="2"/>
        <charset val="238"/>
        <scheme val="minor"/>
      </rPr>
      <t xml:space="preserve"> Uvádza sa v tvare: rok/štvrťrok v tvare 2016/3Q alebo mesiac a rok v tvare 11/2016</t>
    </r>
  </si>
  <si>
    <r>
      <t>Plánovaný dátum zazmluvnenia</t>
    </r>
    <r>
      <rPr>
        <vertAlign val="superscript"/>
        <sz val="11"/>
        <rFont val="Calibri"/>
        <family val="2"/>
        <charset val="238"/>
        <scheme val="minor"/>
      </rPr>
      <t>2</t>
    </r>
  </si>
  <si>
    <r>
      <t>Plánovaný začiatok fyzickej realizácie</t>
    </r>
    <r>
      <rPr>
        <vertAlign val="superscript"/>
        <sz val="11"/>
        <rFont val="Calibri"/>
        <family val="2"/>
        <charset val="238"/>
        <scheme val="minor"/>
      </rPr>
      <t>2</t>
    </r>
  </si>
  <si>
    <r>
      <t>Plánovaný koniec fyzickej realizácie</t>
    </r>
    <r>
      <rPr>
        <vertAlign val="superscript"/>
        <sz val="11"/>
        <rFont val="Calibri"/>
        <family val="2"/>
        <charset val="238"/>
        <scheme val="minor"/>
      </rPr>
      <t>3</t>
    </r>
  </si>
  <si>
    <t xml:space="preserve">MF SR </t>
  </si>
  <si>
    <r>
      <rPr>
        <vertAlign val="superscript"/>
        <sz val="11"/>
        <color theme="1"/>
        <rFont val="Calibri"/>
        <family val="2"/>
        <charset val="238"/>
        <scheme val="minor"/>
      </rPr>
      <t>1</t>
    </r>
    <r>
      <rPr>
        <sz val="11"/>
        <color theme="1"/>
        <rFont val="Calibri"/>
        <family val="2"/>
        <charset val="238"/>
        <scheme val="minor"/>
      </rPr>
      <t xml:space="preserve"> V prípade Programu rozvoja vidieka 2014 - 2020 sa rozumie "priorita" a v prípade OP Rybné hospodárstvo 2014 - 2020 sa rozumie "priorita Únie"</t>
    </r>
  </si>
  <si>
    <r>
      <rPr>
        <b/>
        <vertAlign val="superscript"/>
        <sz val="11"/>
        <color theme="1"/>
        <rFont val="Calibri"/>
        <family val="2"/>
        <charset val="238"/>
        <scheme val="minor"/>
      </rPr>
      <t>2</t>
    </r>
    <r>
      <rPr>
        <b/>
        <vertAlign val="superscript"/>
        <sz val="11"/>
        <color rgb="FFFF0000"/>
        <rFont val="Calibri"/>
        <family val="2"/>
        <charset val="238"/>
        <scheme val="minor"/>
      </rPr>
      <t xml:space="preserve"> </t>
    </r>
    <r>
      <rPr>
        <b/>
        <sz val="11"/>
        <rFont val="Calibri"/>
        <family val="2"/>
        <charset val="238"/>
        <scheme val="minor"/>
      </rPr>
      <t>U</t>
    </r>
    <r>
      <rPr>
        <b/>
        <sz val="11"/>
        <color theme="1"/>
        <rFont val="Calibri"/>
        <family val="2"/>
        <charset val="238"/>
        <scheme val="minor"/>
      </rPr>
      <t xml:space="preserve">zavretá výzva / otvorená výzva </t>
    </r>
  </si>
  <si>
    <r>
      <rPr>
        <b/>
        <vertAlign val="superscript"/>
        <sz val="11"/>
        <color theme="1"/>
        <rFont val="Calibri"/>
        <family val="2"/>
        <charset val="238"/>
        <scheme val="minor"/>
      </rPr>
      <t xml:space="preserve">4 </t>
    </r>
    <r>
      <rPr>
        <b/>
        <sz val="11"/>
        <color theme="1"/>
        <rFont val="Calibri"/>
        <family val="2"/>
        <charset val="238"/>
        <scheme val="minor"/>
      </rPr>
      <t>V prípade otvorených výziev sa uvádza ,,do vyčerpania alokácie“, v prípade uzavretej výzvy sa uvádza kalendárny mesiac a rok, v ktorom sa plánuje výzva ukončiť</t>
    </r>
  </si>
  <si>
    <r>
      <rPr>
        <b/>
        <vertAlign val="superscript"/>
        <sz val="11"/>
        <color theme="1"/>
        <rFont val="Calibri"/>
        <family val="2"/>
        <charset val="238"/>
        <scheme val="minor"/>
      </rPr>
      <t>5</t>
    </r>
    <r>
      <rPr>
        <b/>
        <sz val="11"/>
        <color theme="1"/>
        <rFont val="Calibri"/>
        <family val="2"/>
        <charset val="238"/>
        <scheme val="minor"/>
      </rPr>
      <t xml:space="preserve"> Uviesť RO, resp. SO, ktoré vyhlasujú výzvu v prípade, ak je harmonogram zostavený za celý OP a uvádzajú sa výzvy za RO aj SO. Ak je harmonogram zostavený výlučne za RO alebo za jeden konkrétny SO, predmetný stĺpec sa neuvádza a postačuje identifikácia RO alebo SO v hlavičke</t>
    </r>
  </si>
  <si>
    <t>Ak je pre uvedený ukazovateľ stanovený čiastkový cieľ 2018 a zámer na 2023 v členení: MUŽI, ŽENY, SPOLU, tak aj plánované hodnoty ukazovateľa sa sledujú v tomto členení. V ostatných prípadoch sa vypĺňajú iba stĺpce SPOLU.</t>
  </si>
  <si>
    <r>
      <rPr>
        <vertAlign val="superscript"/>
        <sz val="11"/>
        <color theme="1"/>
        <rFont val="Calibri"/>
        <family val="2"/>
        <charset val="238"/>
        <scheme val="minor"/>
      </rPr>
      <t xml:space="preserve">1 </t>
    </r>
    <r>
      <rPr>
        <sz val="11"/>
        <color theme="1"/>
        <rFont val="Calibri"/>
        <family val="2"/>
        <charset val="238"/>
        <scheme val="minor"/>
      </rPr>
      <t>v prípade Programu rozvoja vidieka 2014 - 2020 sa rozumie "priorita" a v prípade OP Rybné hospodárstvo 2014 - 2020 sa rozumie "priorita Únie"</t>
    </r>
  </si>
  <si>
    <r>
      <rPr>
        <vertAlign val="super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 xml:space="preserve"> v prípade Kohézneho fondu, Európskeho námorného a rybárskeho fondu a programov, Európsky poľnohospodársky fond pre rozvoj vidieka, Cieľa EÚS sa alokácia nerozdeľuje na kategórie regiónov a údaje sa uvádzajú v riadku spolu</t>
    </r>
  </si>
  <si>
    <r>
      <rPr>
        <vertAlign val="superscript"/>
        <sz val="11"/>
        <color theme="1"/>
        <rFont val="Calibri"/>
        <family val="2"/>
        <charset val="238"/>
        <scheme val="minor"/>
      </rPr>
      <t>3</t>
    </r>
    <r>
      <rPr>
        <sz val="11"/>
        <color theme="1"/>
        <rFont val="Calibri"/>
        <family val="2"/>
        <charset val="238"/>
        <scheme val="minor"/>
      </rPr>
      <t xml:space="preserve"> Uvádzané sú všetky ukazovatele (finančné, výstupové, výsledkové, kľúčové vykonávacie kroky) výkonnostného rámca príslušného operačného programu  </t>
    </r>
  </si>
  <si>
    <r>
      <rPr>
        <vertAlign val="superscript"/>
        <sz val="11"/>
        <color theme="1"/>
        <rFont val="Calibri"/>
        <family val="2"/>
        <charset val="238"/>
        <scheme val="minor"/>
      </rPr>
      <t>5</t>
    </r>
    <r>
      <rPr>
        <sz val="11"/>
        <color theme="1"/>
        <rFont val="Calibri"/>
        <family val="2"/>
        <charset val="238"/>
        <scheme val="minor"/>
      </rPr>
      <t xml:space="preserve"> % ČC - podiel plánovanej hodnoty k 31.12.n na čiastkovom cieli 2018</t>
    </r>
  </si>
  <si>
    <r>
      <t>% ČC</t>
    </r>
    <r>
      <rPr>
        <vertAlign val="superscript"/>
        <sz val="11"/>
        <rFont val="Calibri"/>
        <family val="2"/>
        <charset val="238"/>
        <scheme val="minor"/>
      </rPr>
      <t>5</t>
    </r>
  </si>
  <si>
    <r>
      <rPr>
        <vertAlign val="superscript"/>
        <sz val="11"/>
        <color theme="1"/>
        <rFont val="Calibri"/>
        <family val="2"/>
        <charset val="238"/>
        <scheme val="minor"/>
      </rPr>
      <t xml:space="preserve">4 </t>
    </r>
    <r>
      <rPr>
        <sz val="11"/>
        <color theme="1"/>
        <rFont val="Calibri"/>
        <family val="2"/>
        <charset val="238"/>
        <scheme val="minor"/>
      </rPr>
      <t>Plán - Zadávajú sa kumulatívne plánované hodnoty čiastkového cieľa v absolútných hodnotách v zmysle pravidla n+3 (vždy len na nasledujúce tri roky implementácie).</t>
    </r>
  </si>
  <si>
    <r>
      <t xml:space="preserve">Plán </t>
    </r>
    <r>
      <rPr>
        <vertAlign val="superscript"/>
        <sz val="11"/>
        <rFont val="Calibri"/>
        <family val="2"/>
        <charset val="238"/>
        <scheme val="minor"/>
      </rPr>
      <t>4</t>
    </r>
  </si>
  <si>
    <t>KVK</t>
  </si>
  <si>
    <r>
      <rPr>
        <vertAlign val="superscript"/>
        <sz val="11"/>
        <color theme="1"/>
        <rFont val="Calibri"/>
        <family val="2"/>
        <charset val="238"/>
        <scheme val="minor"/>
      </rPr>
      <t xml:space="preserve">2 </t>
    </r>
    <r>
      <rPr>
        <sz val="11"/>
        <rFont val="Calibri"/>
        <family val="2"/>
        <charset val="238"/>
        <scheme val="minor"/>
      </rPr>
      <t>P</t>
    </r>
    <r>
      <rPr>
        <sz val="11"/>
        <color theme="1"/>
        <rFont val="Calibri"/>
        <family val="2"/>
        <charset val="238"/>
        <scheme val="minor"/>
      </rPr>
      <t>rostriedky IZM sa uvádzajú v samostatnom riadku vzhľadom na osobitnú alokáciu tohto fondu, pričom kategória regiónov sa neuvádza</t>
    </r>
  </si>
  <si>
    <r>
      <rPr>
        <vertAlign val="superscript"/>
        <sz val="11"/>
        <color theme="1"/>
        <rFont val="Calibri"/>
        <family val="2"/>
        <charset val="238"/>
        <scheme val="minor"/>
      </rPr>
      <t xml:space="preserve">3 </t>
    </r>
    <r>
      <rPr>
        <sz val="11"/>
        <color theme="1"/>
        <rFont val="Calibri"/>
        <family val="2"/>
        <charset val="238"/>
        <scheme val="minor"/>
      </rPr>
      <t>V prípade Kohézneho fondu, Európskeho námorného a rybárskeho fondu a programov Cieľa EÚS sa alokácia nerozdeľuje na kategórie regiónov a údaje sa uvádzajú v riadku spolu</t>
    </r>
  </si>
  <si>
    <r>
      <rPr>
        <vertAlign val="superscript"/>
        <sz val="11"/>
        <color theme="1"/>
        <rFont val="Calibri"/>
        <family val="2"/>
        <charset val="238"/>
        <scheme val="minor"/>
      </rPr>
      <t xml:space="preserve">4  </t>
    </r>
    <r>
      <rPr>
        <sz val="11"/>
        <color theme="1"/>
        <rFont val="Calibri"/>
        <family val="2"/>
        <charset val="238"/>
        <scheme val="minor"/>
      </rPr>
      <t>Údaje aktuálneho stavu kontrahovania predstavujú objem skutočne zazmluvnených prostriedkov (vychádzajú zo zmluvy o poskytnutí NFP medzi riadiacim orgánom a prijímateľom) zverejnené v CRZ, evidované v ITMS2014+  a ostatných IS po odpočítaní  zazmluvnených nečerpaných prostriedkov mimoriadne a riadne ukončených projektov</t>
    </r>
  </si>
  <si>
    <r>
      <t xml:space="preserve">Fond </t>
    </r>
    <r>
      <rPr>
        <b/>
        <vertAlign val="superscript"/>
        <sz val="11"/>
        <color theme="1"/>
        <rFont val="Calibri"/>
        <family val="2"/>
        <charset val="238"/>
        <scheme val="minor"/>
      </rPr>
      <t xml:space="preserve">2 </t>
    </r>
  </si>
  <si>
    <r>
      <t xml:space="preserve">Kategória regiónov </t>
    </r>
    <r>
      <rPr>
        <b/>
        <vertAlign val="superscript"/>
        <sz val="11"/>
        <color theme="1"/>
        <rFont val="Calibri"/>
        <family val="2"/>
        <charset val="238"/>
        <scheme val="minor"/>
      </rPr>
      <t>3</t>
    </r>
  </si>
  <si>
    <r>
      <t xml:space="preserve">Stav kontrahovania k 31.12.2015 </t>
    </r>
    <r>
      <rPr>
        <b/>
        <vertAlign val="superscript"/>
        <sz val="11"/>
        <color theme="1"/>
        <rFont val="Calibri"/>
        <family val="2"/>
        <charset val="238"/>
        <scheme val="minor"/>
      </rPr>
      <t>4</t>
    </r>
  </si>
  <si>
    <r>
      <t xml:space="preserve">Prioritná os </t>
    </r>
    <r>
      <rPr>
        <b/>
        <vertAlign val="superscript"/>
        <sz val="11"/>
        <color theme="1"/>
        <rFont val="Calibri"/>
        <family val="2"/>
        <charset val="238"/>
        <scheme val="minor"/>
      </rPr>
      <t>1</t>
    </r>
    <r>
      <rPr>
        <b/>
        <sz val="11"/>
        <color theme="1"/>
        <rFont val="Calibri"/>
        <family val="2"/>
        <charset val="238"/>
        <scheme val="minor"/>
      </rPr>
      <t xml:space="preserve"> </t>
    </r>
  </si>
  <si>
    <t>2021/3Q</t>
  </si>
  <si>
    <t>2021/1Q</t>
  </si>
  <si>
    <t>2022/1Q</t>
  </si>
  <si>
    <t xml:space="preserve">OP RH </t>
  </si>
  <si>
    <t>Produktívne investície do akvakultúry -  výstavba novej akvakultúrnej prevádzky</t>
  </si>
  <si>
    <t>Modernizácia existujúcich akvakultúrnych prevádzok</t>
  </si>
  <si>
    <t>Zlepšenie zdravia a dobrých životných podmienok zvierat</t>
  </si>
  <si>
    <t>Zvyšovanie kvality produktov alebo ich pridanej hodnoty</t>
  </si>
  <si>
    <t>Obnova existujúcich produkčných zariadení</t>
  </si>
  <si>
    <t>Doplnkové činnosti</t>
  </si>
  <si>
    <t>Znižovanie negatívneho vplyvu alebo zvyšovanie pozitívneho vplyvu na životné prostredie a zvyšovanie efektívnosti využívania zdrojov</t>
  </si>
  <si>
    <t>Recirkulačné systémy</t>
  </si>
  <si>
    <t xml:space="preserve">Úspora energie alebo znižovanie vplyvu na životné prostredie </t>
  </si>
  <si>
    <t>Zlepšenie bezpečnosti, hygieny, zdravia a pracovných podmienok</t>
  </si>
  <si>
    <t xml:space="preserve"> Zavádzanie nových alebo zlepšených produktov, procesov alebo systémov riadenia a organizácie</t>
  </si>
  <si>
    <t>PPA - SO</t>
  </si>
  <si>
    <t>01/2017</t>
  </si>
  <si>
    <t>PRV</t>
  </si>
  <si>
    <t>P2</t>
  </si>
  <si>
    <t>2A</t>
  </si>
  <si>
    <t xml:space="preserve">Opatrenie 6: Rozvoj poľnohospodárskych podnikov a podnikateľskej činnosti: podopatrenie 6.3 Podpora na začatie podnikateľskej činnosti pre rozvoj malých poľnohospodárskych podnikov </t>
  </si>
  <si>
    <t>EPFRV</t>
  </si>
  <si>
    <t>PPA</t>
  </si>
  <si>
    <t>2C</t>
  </si>
  <si>
    <t xml:space="preserve">Opatrenie 8: Investície do rozvoja lesných oblastí a zlepšenie životaschopnosti lesov: podopatrenie 8.6 Podpora investícií do lesných technológii a spracovania, do mobilizácie lesných výrobkov a ich uvádzania na trh </t>
  </si>
  <si>
    <t>P2/P4/P5/P6</t>
  </si>
  <si>
    <t>2A, 3A, 4C, 5C, 6A</t>
  </si>
  <si>
    <t xml:space="preserve">Opatrenie 16: Spolupráca: podopatrenie 16.1 Zriadenie a prevádzka operačných skupín EIP </t>
  </si>
  <si>
    <t>P2/P3/P4/P5/P6</t>
  </si>
  <si>
    <t>2A, 2B, 3A, 3B, 4A, 4B, 5C, 5E, 6A, 6C</t>
  </si>
  <si>
    <t xml:space="preserve">Opatrenie 1: Prenos znalostí a informačné aktivity: podopatrenie 1.2 Podpora demonštračných aktivít a informačných akcií  </t>
  </si>
  <si>
    <t>P4</t>
  </si>
  <si>
    <t>4C</t>
  </si>
  <si>
    <t>Opatrenie 4: podopatrenie 4.3 ( vypracovanie a vykonanie projektov pozemkových úprav)</t>
  </si>
  <si>
    <t>4A, 4C</t>
  </si>
  <si>
    <t xml:space="preserve">Opatrenie 8: Investície do rozvoja lesných oblastí a zlepšenie životaschopnosti lesov: podopatrenie 8.5 Podpora investícií zlepšujúcich odolnosť a environmentálnu hodnotu lesných ekosystémov: a) obnova ochranných lesov a lesov osobitného určenia. </t>
  </si>
  <si>
    <t>P2/P4</t>
  </si>
  <si>
    <t>2A, 4B</t>
  </si>
  <si>
    <t>Opatrenie 4: Investície do hmotného majetku: podopatrenie 4.1 Podpora investícii do poľnohospodárskych podnikov: a)      zefektívnenie využívania vody.</t>
  </si>
  <si>
    <t>P6</t>
  </si>
  <si>
    <t>6B</t>
  </si>
  <si>
    <t xml:space="preserve">Opatrenie 19: LEADER: podopatrenie 19.3 Príprava a vykonávanie činnosti spolupráce miestnych akčných skupín </t>
  </si>
  <si>
    <t xml:space="preserve">10 – Agroenvironmentálno-klimatické opatrenie </t>
  </si>
  <si>
    <t xml:space="preserve">12 – Platby v rámci sústavy Natura 2000 a podľa rámcovej smernice o vode </t>
  </si>
  <si>
    <t xml:space="preserve">13 – Platby pre oblasti s prírodnými alebo inými osobitnými obmedzeniami </t>
  </si>
  <si>
    <t>P3</t>
  </si>
  <si>
    <t>3A</t>
  </si>
  <si>
    <t xml:space="preserve">14 – Dobré životné podmienky zvierat </t>
  </si>
  <si>
    <t xml:space="preserve">M15 – Lesnícko-environmentálne a klimatické služby a ochrana lesov </t>
  </si>
  <si>
    <t>02/2017</t>
  </si>
  <si>
    <t>04/2017</t>
  </si>
  <si>
    <t>Celkové verejné výdavky P2 (v EUR)</t>
  </si>
  <si>
    <t>Počet poľnohospodárskych podnikov, ktoré z programu rozvoja vidieka získali podporu na investície do reštrukturalizácie alebo modernizácie (oblasť zamerania 2A) + počet poľnohospodárskych podnikov, ktoré získali z programu rozvoja vidieka podporu na plán rozvoja podnikania/investície v prospech mladých poľnohospodárov (oblasť zamerania 2B)</t>
  </si>
  <si>
    <t>počet podnikov</t>
  </si>
  <si>
    <t>Celkové verejné výdavky P3 (v EUR)</t>
  </si>
  <si>
    <t>Počet podporovaných poľnohospodárskych podnikov, ktoré dostávajú podporu na účasť na systémoch kvality, miestnych trhoch/krátkych dodávateľských reťazcoch, a skupín výrobcov (oblasť zamerania 3A)</t>
  </si>
  <si>
    <t>Celkové verejné výdavky P4 (v EUR)</t>
  </si>
  <si>
    <t>Poľnohospodárska pôda, na ktorú sa vzťahujú zmluvy o riadení na podporu biodiverzity (v ha) (oblasť zamerania 4A) + na zlepšenie vodného hospodárstva (v ha)(oblasť zamerania 4B) + na zlepšenie obhospodarovania pôdy a/na prevenciu erózie pôdy (v ha) (oblasť zamerania 4C)</t>
  </si>
  <si>
    <t>P5</t>
  </si>
  <si>
    <t>Celkové verejné výdavky P5 (v EUR)</t>
  </si>
  <si>
    <t>Počet investičných operácií do úspor energie a energetickej účinnosti (oblasť zamerania 5B) + do výroby energie z obnoviteľných zdrojov (oblasť zamerania 5C)</t>
  </si>
  <si>
    <t>počet operácií</t>
  </si>
  <si>
    <t>Poľnohospodárska a lesná pôda, na ktorú sa vzťahuje riadenie na podporu sekvestrácie/zachovania oxidu uhličitého (v ha) (oblasť zamerania 5E) + Poľnohospodárska pôda, na ktorú sa vzťahujú zmluvy o riadení zamerané na zníženie emisií skleníkových plynov a/alebo amoniaku (v ha) (oblasť zamerania 5D) + Zavlažovaná pôda, ktorá prechádza na efektívnejší zavlažovací systém (v ha) (oblasť zamerania 5A)</t>
  </si>
  <si>
    <t>Celkové verejné výdavky P6 (v EUR)</t>
  </si>
  <si>
    <t>Počet podporených operácií na zlepšenie základných služieb a infraštruktúry vo vidieckych oblastiach (oblasti zamerania 6B a 6C)</t>
  </si>
  <si>
    <t>Počet obyvateľov, na ktorý sa vzťahujú miestne akčné skupiny (oblasť zamerania 6B)</t>
  </si>
  <si>
    <t>Dodatočný ukazovateľ</t>
  </si>
  <si>
    <t>Počet operácií, ktoré získali podporu na investície (napr. v oblasti spracovania a uvádzania poľnohospodárskych výrobkov na trh) (4.2.)</t>
  </si>
  <si>
    <t>Počet podporených podnikov zapojených do zlepšenia životných podmienok zvierat (opatrenie č. 14, 3A)</t>
  </si>
  <si>
    <t>Podporená poľnohospodárska pôda v oblastiach s prírodnými alebo inými osobitnými obmedzeniami (opatrenie č.13)</t>
  </si>
  <si>
    <r>
      <rPr>
        <b/>
        <vertAlign val="superscript"/>
        <sz val="11"/>
        <color theme="1"/>
        <rFont val="Calibri"/>
        <family val="2"/>
        <charset val="238"/>
        <scheme val="minor"/>
      </rPr>
      <t xml:space="preserve">3 </t>
    </r>
    <r>
      <rPr>
        <b/>
        <sz val="11"/>
        <rFont val="Calibri"/>
        <family val="2"/>
        <charset val="238"/>
        <scheme val="minor"/>
      </rPr>
      <t>U</t>
    </r>
    <r>
      <rPr>
        <b/>
        <sz val="11"/>
        <color theme="1"/>
        <rFont val="Calibri"/>
        <family val="2"/>
        <charset val="238"/>
        <scheme val="minor"/>
      </rPr>
      <t xml:space="preserve">vádza sa kalendárny mesiac a rok, v ktorom sa plánuje výzva vyhlásiť. Prípadne rok a štvťrok v ktorm sa plánuje výzva vyhlásiť. </t>
    </r>
  </si>
  <si>
    <t>TA</t>
  </si>
  <si>
    <t>Tabuľka č. 2  Výhľadový plán napĺňania ukazovateľov výkonnostného rámca EŠIF k 31. 12. 2015</t>
  </si>
  <si>
    <t xml:space="preserve">vyznačené veľmi nízke/vyoké plánované hodnoty </t>
  </si>
  <si>
    <t xml:space="preserve">Tabuľka č. 5 Výhľadový plán implementácie národných projektov EŠIF k 31. 12. 2015 </t>
  </si>
  <si>
    <t>k 31.12.2016</t>
  </si>
  <si>
    <t xml:space="preserve">k 31.12.2017 </t>
  </si>
  <si>
    <t>k 31.12.2018</t>
  </si>
  <si>
    <t>k 31.12.2019</t>
  </si>
  <si>
    <t>k 31.12.2017</t>
  </si>
  <si>
    <t>Stavčerpania k 31.12.2015</t>
  </si>
  <si>
    <t xml:space="preserve">Výška korekcie </t>
  </si>
  <si>
    <t>Univerzitný vedecký park TECHNICOM pre inovačné aplikácie s podporou znalostných technológií</t>
  </si>
  <si>
    <t>Medicínsky univerzitný vedecký park v Košiciach (MediPark, Košice)</t>
  </si>
  <si>
    <t>pozn. korekcia sa týka 1.fázy a je v stave vymáhania</t>
  </si>
  <si>
    <t>Univerzitný vedecký park Žilinskej univerzity</t>
  </si>
  <si>
    <t>Výskumné centrum Žilinskej univerzity</t>
  </si>
  <si>
    <t>Univerzitný vedecký park Univerzity Komenského Bratislava</t>
  </si>
  <si>
    <t>Univerzitný vedecký park STU Bratislava</t>
  </si>
  <si>
    <t>Zákazka</t>
  </si>
  <si>
    <t>NFP (I. fáza)</t>
  </si>
  <si>
    <t>NFP (II. Fáza) - predpoklad</t>
  </si>
  <si>
    <t>Celková alokácia na projekt (I.+II. fáza)</t>
  </si>
  <si>
    <t xml:space="preserve">Korekcia na druhú fázu (indikatívne) </t>
  </si>
  <si>
    <t>Poznámka / vysvetlenie</t>
  </si>
  <si>
    <t>skrátené lehoty</t>
  </si>
  <si>
    <t>iné porušenie VO</t>
  </si>
  <si>
    <t>OPD / OPII</t>
  </si>
  <si>
    <t>D1 Hubová - Ivachnová</t>
  </si>
  <si>
    <t>Diaľnica D1 Hubová - Ivachnnová 1. fáza (práce)</t>
  </si>
  <si>
    <t>* korekcia v PO 2014-20 pre II. Fázu bude uplatnená ex-ante</t>
  </si>
  <si>
    <t>Činnosť stavebného dozoru pre projekt Diaľnica D1 Hubová - Ivachnnová 1. fáza</t>
  </si>
  <si>
    <t>D3 Svrčinovec - Skalité, I. fáza</t>
  </si>
  <si>
    <t>Diaľnica D3 Svrčinovec - Skalité 1. fáza (práce)</t>
  </si>
  <si>
    <t>D1 Lietavská Lúčka – Višňové – Dubná Skala, I. fáza</t>
  </si>
  <si>
    <t>Diaľnica D1 Lietavská Lúčka - Dubná Skala (práce)</t>
  </si>
  <si>
    <t>* korekcia v PO 2007-13 pre I. fázu bola uplatnená ex-ante
* korekcia v PO 2014-20 pre II. Fázu bude uplatnená ex-ante</t>
  </si>
  <si>
    <t>R4 Prešov – severný obchvat, projektová dokumentácia (DSP, DP)</t>
  </si>
  <si>
    <t>Vypracovanie dokumentácie na stavebné povolenie (DSP), dokumentácie na ponuku (DP) a výkon autorského dozoru (AD) pre stavbu rýchlostnej cesty R4 Prešov severný obchvat.</t>
  </si>
  <si>
    <t>I/68 Prešov, odb. Škultétyho - ZVL</t>
  </si>
  <si>
    <t>I/68 Prešov - Škultétyho – ZVL (práce)</t>
  </si>
  <si>
    <t>* zmluva o dielo s dodávateľom bola zrušená
* VO na realizáciu II. fázy nie je ukončené
* korekcia sa na II. fázu nebude vzťahovať</t>
  </si>
  <si>
    <t>Činnost stavebného dozoru pre stavbu Cesta I/68 Prešov odb. Škultétyho - ZVL</t>
  </si>
  <si>
    <t>Modernizácia a rekonštrukcia mostov ciest I. triedy</t>
  </si>
  <si>
    <t>Modernizácia a rekonštrukcia mostov ciest I.triedy – I.etapa
časť č. 1 - Modernizácia a rekonštrukcia mostovciest I. triedy - mosty v správe SSC, IVSC Bratislava</t>
  </si>
  <si>
    <t>* korekcia v PO 2007-13 pre I. fázu bola uplatnená ex-ante
* realizácia bola ukončená v PO 2007-13, korekcia sa v PO 2014-20 nebude uplatňovať</t>
  </si>
  <si>
    <t>Modernizácia a rekonštrukcia mostov ciest I.triedy – I.etapa
časť 2 - Modernizácia a rekonštrukcia mostovciest I. triedy - mosty v práve SSC, IVSC Banská Bystrica.</t>
  </si>
  <si>
    <t>Modernizácia a rekonštrukcia mostov ciest I.triedy – I.etapa
časť č. 3 - Modernizácia a rekonštrukcia mostovciest I. triedy - mosty v správe SSC, IVSC Košice.</t>
  </si>
  <si>
    <t>Modernizácia a rekonštrukcia mostov ciest I.triedy – I.etapa
č. 4 - Modernizácia a rekonštrukcia mostovciest I. triedy - mosty v správe SSC, IVSC Žilina.</t>
  </si>
  <si>
    <t>Modernizácia a rekonštrukcia mostov ciest I.triedy – II.etapa</t>
  </si>
  <si>
    <t>I/74-025 Snina most, havária</t>
  </si>
  <si>
    <t>I/15 Breznica most nad tokom Brusnička</t>
  </si>
  <si>
    <t>I/15 Miňovce most nad riekou Ondava</t>
  </si>
  <si>
    <t>Modernizácia a rekonštrukcia mostov ciest I.triedy – III.etapa</t>
  </si>
  <si>
    <t>* VO na realizáciu nie je ukončené
* korekcia na II. Fázu projektu nebude uplatnená</t>
  </si>
  <si>
    <t>I/77 Bardejov juhozápadný obchvat - 1.fáza</t>
  </si>
  <si>
    <t>I/77 Bardejov; juhozápadný obchvat (práce)</t>
  </si>
  <si>
    <t>* predmetom fázovania sú stavebné práce a stavebný dozor na ktoré nebola uplatnená žiadna korekcia</t>
  </si>
  <si>
    <t>Činnosť stavebného dozoru pre stavbu I/77 Bardejov, juhozápadný obchvat</t>
  </si>
  <si>
    <t>Vypracovanie dokumentácie stavebného zámeru (DSZ) a dokumentácie na územné rozhodnutie (DÚR) pre stavbu I/77 Bardejov juhozápadný obchvat</t>
  </si>
  <si>
    <t>* realizácia bola ukončená v PO 2007-13, korekcia sa v PO 2014-20 nebude uplatňovať</t>
  </si>
  <si>
    <t>I/77 Bardejov; juhozápadný obchvat (vypracovanie DSP a DP)</t>
  </si>
  <si>
    <t xml:space="preserve">OP Va V/OP VaI </t>
  </si>
  <si>
    <r>
      <rPr>
        <b/>
        <sz val="11"/>
        <color theme="1"/>
        <rFont val="Calibri"/>
        <family val="2"/>
        <charset val="238"/>
        <scheme val="minor"/>
      </rPr>
      <t>OP KŽP</t>
    </r>
    <r>
      <rPr>
        <sz val="11"/>
        <color theme="1"/>
        <rFont val="Calibri"/>
        <family val="2"/>
        <charset val="238"/>
        <scheme val="minor"/>
      </rPr>
      <t xml:space="preserve"> fázuje jeden veľký projekt ČOV Sever. V súčastnosti neeviduje žiadne korekcie. </t>
    </r>
  </si>
  <si>
    <r>
      <t xml:space="preserve">Prevažná väčšina výdavkov na druhú fázu zo zdroja </t>
    </r>
    <r>
      <rPr>
        <b/>
        <sz val="11"/>
        <color theme="1"/>
        <rFont val="Calibri"/>
        <family val="2"/>
        <charset val="238"/>
        <scheme val="minor"/>
      </rPr>
      <t xml:space="preserve">OP Výskum a inovácie </t>
    </r>
    <r>
      <rPr>
        <sz val="11"/>
        <color theme="1"/>
        <rFont val="Calibri"/>
        <family val="2"/>
        <charset val="238"/>
        <scheme val="minor"/>
      </rPr>
      <t xml:space="preserve">majú charakter personálnych výdavkov, ale aj infraštruktúrnych výdavkov podliehajúcich zrealizovania verejných obstarávaní až v rámci druhej fázy projektov, t.j. OP Výskum a inovácie. Na časť výdavkov, ktoré spadajú pod verejné obstarávania a boli verifikované a preplácané v rámci OP Výskum a vývoj a budú deklarované aj v rámci OP Výskum a inovácie, neboli zatiaľ udelené korekcie. </t>
    </r>
  </si>
  <si>
    <r>
      <rPr>
        <b/>
        <sz val="11"/>
        <color theme="1"/>
        <rFont val="Calibri"/>
        <family val="2"/>
        <charset val="238"/>
        <scheme val="minor"/>
      </rPr>
      <t>Poznámky :</t>
    </r>
    <r>
      <rPr>
        <sz val="11"/>
        <color theme="1"/>
        <rFont val="Calibri"/>
        <family val="2"/>
        <charset val="238"/>
        <scheme val="minor"/>
      </rPr>
      <t xml:space="preserve"> Doteraz neboli na žiadny fazovaný projekt PO 7 </t>
    </r>
    <r>
      <rPr>
        <b/>
        <sz val="11"/>
        <color theme="1"/>
        <rFont val="Calibri"/>
        <family val="2"/>
        <charset val="238"/>
        <scheme val="minor"/>
      </rPr>
      <t>OPII</t>
    </r>
    <r>
      <rPr>
        <sz val="11"/>
        <color theme="1"/>
        <rFont val="Calibri"/>
        <family val="2"/>
        <charset val="238"/>
        <scheme val="minor"/>
      </rPr>
      <t xml:space="preserve"> (informatizácia) v druhej fáze uplatnené korekcie. Kontrola niektorých VO u fázovaných projektov ešte nie je ukončená</t>
    </r>
  </si>
  <si>
    <t xml:space="preserve">Tabuľka č. 6 Výška korekcií a fázovanie projektov </t>
  </si>
  <si>
    <t>SPOLU   EŠIF</t>
  </si>
  <si>
    <t>SPOLU Cieľ 1, EPFRV a ENRF</t>
  </si>
  <si>
    <t>Plánovaná hodnota k 31.12.2016</t>
  </si>
  <si>
    <t>Plánovaná hodnota k 31.12.2017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</si>
</sst>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€_-;\-* #,##0.00\ _€_-;_-* &quot;-&quot;??\ _€_-;_-@_-"/>
    <numFmt numFmtId="164" formatCode="mmmm\ yyyy"/>
    <numFmt numFmtId="165" formatCode="#,##0.00\ &quot;€&quot;"/>
    <numFmt numFmtId="166" formatCode="[$-41B]mmmm\ yy;@"/>
    <numFmt numFmtId="167" formatCode="_-* #,##0.00\ [$€-1]_-;\-* #,##0.00\ [$€-1]_-;_-* &quot;-&quot;??\ [$€-1]_-;_-@_-"/>
  </numFmts>
  <fonts count="2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color theme="1"/>
      <name val="Calibri"/>
      <family val="2"/>
      <charset val="238"/>
      <scheme val="minor"/>
    </font>
    <font>
      <b/>
      <sz val="9"/>
      <color indexed="81"/>
      <name val="Tahoma"/>
      <family val="2"/>
      <charset val="238"/>
    </font>
    <font>
      <sz val="9"/>
      <color indexed="81"/>
      <name val="Tahoma"/>
      <family val="2"/>
      <charset val="238"/>
    </font>
    <font>
      <sz val="11"/>
      <color theme="1"/>
      <name val="Times New Roman"/>
      <family val="1"/>
      <charset val="238"/>
    </font>
    <font>
      <strike/>
      <sz val="11"/>
      <color rgb="FFFF0000"/>
      <name val="Times New Roman"/>
      <family val="1"/>
      <charset val="238"/>
    </font>
    <font>
      <vertAlign val="superscript"/>
      <sz val="11"/>
      <color rgb="FFFF0000"/>
      <name val="Times New Roman"/>
      <family val="1"/>
      <charset val="238"/>
    </font>
    <font>
      <sz val="9"/>
      <color theme="1"/>
      <name val="Times New Roman"/>
      <family val="1"/>
      <charset val="238"/>
    </font>
    <font>
      <sz val="11"/>
      <name val="Calibri"/>
      <family val="2"/>
      <charset val="238"/>
      <scheme val="minor"/>
    </font>
    <font>
      <vertAlign val="superscript"/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vertAlign val="superscript"/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vertAlign val="superscript"/>
      <sz val="11"/>
      <color theme="1"/>
      <name val="Calibri"/>
      <family val="2"/>
      <charset val="238"/>
      <scheme val="minor"/>
    </font>
    <font>
      <b/>
      <vertAlign val="superscript"/>
      <sz val="11"/>
      <color rgb="FFFF0000"/>
      <name val="Calibri"/>
      <family val="2"/>
      <charset val="238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name val="Calibri"/>
      <family val="2"/>
      <charset val="238"/>
      <scheme val="minor"/>
    </font>
  </fonts>
  <fills count="20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6" tint="0.39994506668294322"/>
        <bgColor indexed="64"/>
      </patternFill>
    </fill>
    <fill>
      <patternFill patternType="solid">
        <fgColor theme="6" tint="-0.2499465926084170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79998168889431442"/>
        <bgColor auto="1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4" tint="0.59996337778862885"/>
        <bgColor indexed="64"/>
      </patternFill>
    </fill>
  </fills>
  <borders count="77">
    <border>
      <left/>
      <right/>
      <top/>
      <bottom/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 style="medium">
        <color auto="1"/>
      </right>
      <top/>
      <bottom/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</borders>
  <cellStyleXfs count="3">
    <xf numFmtId="0" fontId="0" fillId="0" borderId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</cellStyleXfs>
  <cellXfs count="964">
    <xf numFmtId="0" fontId="0" fillId="0" borderId="0" xfId="0"/>
    <xf numFmtId="3" fontId="0" fillId="0" borderId="0" xfId="0" applyNumberFormat="1"/>
    <xf numFmtId="10" fontId="0" fillId="0" borderId="0" xfId="0" applyNumberFormat="1"/>
    <xf numFmtId="0" fontId="0" fillId="0" borderId="0" xfId="0"/>
    <xf numFmtId="3" fontId="0" fillId="0" borderId="5" xfId="0" applyNumberFormat="1" applyBorder="1"/>
    <xf numFmtId="10" fontId="0" fillId="0" borderId="5" xfId="0" applyNumberFormat="1" applyBorder="1"/>
    <xf numFmtId="0" fontId="0" fillId="0" borderId="9" xfId="0" applyBorder="1" applyAlignment="1">
      <alignment horizontal="center" vertical="center"/>
    </xf>
    <xf numFmtId="3" fontId="0" fillId="0" borderId="9" xfId="0" applyNumberFormat="1" applyBorder="1"/>
    <xf numFmtId="10" fontId="0" fillId="0" borderId="9" xfId="0" applyNumberFormat="1" applyBorder="1"/>
    <xf numFmtId="10" fontId="0" fillId="0" borderId="10" xfId="0" applyNumberFormat="1" applyBorder="1"/>
    <xf numFmtId="10" fontId="0" fillId="0" borderId="12" xfId="0" applyNumberFormat="1" applyBorder="1"/>
    <xf numFmtId="10" fontId="0" fillId="2" borderId="5" xfId="0" applyNumberFormat="1" applyFill="1" applyBorder="1"/>
    <xf numFmtId="10" fontId="0" fillId="2" borderId="12" xfId="0" applyNumberFormat="1" applyFill="1" applyBorder="1"/>
    <xf numFmtId="0" fontId="1" fillId="0" borderId="0" xfId="0" applyFont="1"/>
    <xf numFmtId="10" fontId="1" fillId="0" borderId="0" xfId="0" applyNumberFormat="1" applyFont="1"/>
    <xf numFmtId="3" fontId="1" fillId="3" borderId="6" xfId="0" applyNumberFormat="1" applyFont="1" applyFill="1" applyBorder="1"/>
    <xf numFmtId="10" fontId="1" fillId="3" borderId="6" xfId="0" applyNumberFormat="1" applyFont="1" applyFill="1" applyBorder="1"/>
    <xf numFmtId="10" fontId="1" fillId="3" borderId="7" xfId="0" applyNumberFormat="1" applyFont="1" applyFill="1" applyBorder="1"/>
    <xf numFmtId="0" fontId="0" fillId="0" borderId="28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3" fontId="1" fillId="3" borderId="2" xfId="0" applyNumberFormat="1" applyFont="1" applyFill="1" applyBorder="1"/>
    <xf numFmtId="10" fontId="1" fillId="3" borderId="2" xfId="0" applyNumberFormat="1" applyFont="1" applyFill="1" applyBorder="1"/>
    <xf numFmtId="10" fontId="1" fillId="3" borderId="23" xfId="0" applyNumberFormat="1" applyFont="1" applyFill="1" applyBorder="1"/>
    <xf numFmtId="3" fontId="0" fillId="0" borderId="4" xfId="0" applyNumberFormat="1" applyBorder="1"/>
    <xf numFmtId="10" fontId="0" fillId="0" borderId="4" xfId="0" applyNumberFormat="1" applyBorder="1"/>
    <xf numFmtId="10" fontId="0" fillId="0" borderId="33" xfId="0" applyNumberFormat="1" applyBorder="1"/>
    <xf numFmtId="3" fontId="1" fillId="3" borderId="6" xfId="0" applyNumberFormat="1" applyFont="1" applyFill="1" applyBorder="1" applyAlignment="1"/>
    <xf numFmtId="10" fontId="0" fillId="0" borderId="33" xfId="0" applyNumberFormat="1" applyFill="1" applyBorder="1"/>
    <xf numFmtId="3" fontId="0" fillId="0" borderId="28" xfId="0" applyNumberFormat="1" applyBorder="1"/>
    <xf numFmtId="3" fontId="0" fillId="0" borderId="14" xfId="0" applyNumberFormat="1" applyBorder="1"/>
    <xf numFmtId="3" fontId="1" fillId="3" borderId="29" xfId="0" applyNumberFormat="1" applyFont="1" applyFill="1" applyBorder="1"/>
    <xf numFmtId="3" fontId="1" fillId="3" borderId="29" xfId="0" applyNumberFormat="1" applyFont="1" applyFill="1" applyBorder="1" applyAlignment="1"/>
    <xf numFmtId="3" fontId="0" fillId="0" borderId="27" xfId="0" applyNumberFormat="1" applyBorder="1"/>
    <xf numFmtId="3" fontId="0" fillId="0" borderId="8" xfId="0" applyNumberFormat="1" applyBorder="1"/>
    <xf numFmtId="3" fontId="0" fillId="0" borderId="11" xfId="0" applyNumberFormat="1" applyBorder="1"/>
    <xf numFmtId="3" fontId="1" fillId="3" borderId="13" xfId="0" applyNumberFormat="1" applyFont="1" applyFill="1" applyBorder="1"/>
    <xf numFmtId="3" fontId="0" fillId="0" borderId="25" xfId="0" applyNumberFormat="1" applyBorder="1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7" fillId="0" borderId="0" xfId="0" applyFont="1"/>
    <xf numFmtId="0" fontId="7" fillId="0" borderId="0" xfId="0" applyFont="1" applyAlignment="1">
      <alignment wrapText="1"/>
    </xf>
    <xf numFmtId="0" fontId="8" fillId="0" borderId="0" xfId="0" applyFont="1" applyFill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7" fillId="0" borderId="0" xfId="0" applyFont="1" applyAlignment="1"/>
    <xf numFmtId="0" fontId="7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11" fillId="5" borderId="5" xfId="0" applyFont="1" applyFill="1" applyBorder="1" applyAlignment="1">
      <alignment horizontal="left" vertical="center"/>
    </xf>
    <xf numFmtId="0" fontId="11" fillId="5" borderId="6" xfId="0" applyFont="1" applyFill="1" applyBorder="1" applyAlignment="1">
      <alignment horizontal="left" vertical="center"/>
    </xf>
    <xf numFmtId="0" fontId="0" fillId="7" borderId="5" xfId="0" applyFont="1" applyFill="1" applyBorder="1" applyAlignment="1">
      <alignment horizontal="center" vertical="center"/>
    </xf>
    <xf numFmtId="0" fontId="0" fillId="7" borderId="9" xfId="0" applyFont="1" applyFill="1" applyBorder="1" applyAlignment="1">
      <alignment horizontal="center" vertical="center"/>
    </xf>
    <xf numFmtId="0" fontId="0" fillId="7" borderId="6" xfId="0" applyFont="1" applyFill="1" applyBorder="1" applyAlignment="1">
      <alignment horizontal="center" vertical="center"/>
    </xf>
    <xf numFmtId="0" fontId="0" fillId="5" borderId="9" xfId="0" applyFont="1" applyFill="1" applyBorder="1" applyAlignment="1">
      <alignment horizontal="center" vertical="center"/>
    </xf>
    <xf numFmtId="0" fontId="0" fillId="5" borderId="5" xfId="0" applyFont="1" applyFill="1" applyBorder="1" applyAlignment="1">
      <alignment horizontal="center" vertical="center"/>
    </xf>
    <xf numFmtId="0" fontId="0" fillId="5" borderId="6" xfId="0" applyFont="1" applyFill="1" applyBorder="1" applyAlignment="1">
      <alignment horizontal="center" vertical="center"/>
    </xf>
    <xf numFmtId="0" fontId="0" fillId="7" borderId="9" xfId="0" applyFont="1" applyFill="1" applyBorder="1" applyAlignment="1">
      <alignment horizontal="left" vertical="center"/>
    </xf>
    <xf numFmtId="0" fontId="0" fillId="7" borderId="5" xfId="0" applyFont="1" applyFill="1" applyBorder="1" applyAlignment="1">
      <alignment horizontal="left" vertical="center"/>
    </xf>
    <xf numFmtId="0" fontId="0" fillId="7" borderId="6" xfId="0" applyFont="1" applyFill="1" applyBorder="1" applyAlignment="1">
      <alignment horizontal="left" vertical="center"/>
    </xf>
    <xf numFmtId="0" fontId="0" fillId="5" borderId="9" xfId="0" applyFont="1" applyFill="1" applyBorder="1" applyAlignment="1">
      <alignment horizontal="left" vertical="center"/>
    </xf>
    <xf numFmtId="0" fontId="0" fillId="5" borderId="5" xfId="0" applyFont="1" applyFill="1" applyBorder="1" applyAlignment="1">
      <alignment horizontal="left" vertical="center"/>
    </xf>
    <xf numFmtId="0" fontId="0" fillId="5" borderId="6" xfId="0" applyFont="1" applyFill="1" applyBorder="1" applyAlignment="1">
      <alignment horizontal="left" vertical="center"/>
    </xf>
    <xf numFmtId="0" fontId="0" fillId="7" borderId="2" xfId="0" applyFont="1" applyFill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7" borderId="2" xfId="0" applyFont="1" applyFill="1" applyBorder="1" applyAlignment="1">
      <alignment horizontal="left" vertical="center"/>
    </xf>
    <xf numFmtId="0" fontId="0" fillId="5" borderId="2" xfId="0" applyFont="1" applyFill="1" applyBorder="1" applyAlignment="1">
      <alignment horizontal="left" vertical="center"/>
    </xf>
    <xf numFmtId="3" fontId="0" fillId="0" borderId="0" xfId="0" applyNumberFormat="1" applyAlignment="1">
      <alignment vertical="center"/>
    </xf>
    <xf numFmtId="10" fontId="0" fillId="0" borderId="0" xfId="0" applyNumberFormat="1" applyAlignment="1">
      <alignment vertical="center"/>
    </xf>
    <xf numFmtId="0" fontId="11" fillId="5" borderId="15" xfId="0" applyFont="1" applyFill="1" applyBorder="1" applyAlignment="1">
      <alignment horizontal="center" vertical="center"/>
    </xf>
    <xf numFmtId="0" fontId="11" fillId="5" borderId="32" xfId="0" applyFont="1" applyFill="1" applyBorder="1" applyAlignment="1">
      <alignment horizontal="center" vertical="center"/>
    </xf>
    <xf numFmtId="0" fontId="0" fillId="7" borderId="30" xfId="0" applyFont="1" applyFill="1" applyBorder="1" applyAlignment="1">
      <alignment vertical="center"/>
    </xf>
    <xf numFmtId="0" fontId="0" fillId="7" borderId="15" xfId="0" applyFont="1" applyFill="1" applyBorder="1" applyAlignment="1">
      <alignment vertical="center"/>
    </xf>
    <xf numFmtId="3" fontId="11" fillId="5" borderId="8" xfId="1" applyNumberFormat="1" applyFont="1" applyFill="1" applyBorder="1" applyAlignment="1">
      <alignment horizontal="right" vertical="center"/>
    </xf>
    <xf numFmtId="10" fontId="11" fillId="5" borderId="10" xfId="2" applyNumberFormat="1" applyFont="1" applyFill="1" applyBorder="1" applyAlignment="1">
      <alignment horizontal="center" vertical="center"/>
    </xf>
    <xf numFmtId="3" fontId="11" fillId="5" borderId="11" xfId="1" applyNumberFormat="1" applyFont="1" applyFill="1" applyBorder="1" applyAlignment="1">
      <alignment horizontal="right" vertical="center"/>
    </xf>
    <xf numFmtId="10" fontId="11" fillId="5" borderId="12" xfId="2" applyNumberFormat="1" applyFont="1" applyFill="1" applyBorder="1" applyAlignment="1">
      <alignment horizontal="center" vertical="center"/>
    </xf>
    <xf numFmtId="3" fontId="11" fillId="5" borderId="13" xfId="1" applyNumberFormat="1" applyFont="1" applyFill="1" applyBorder="1" applyAlignment="1">
      <alignment horizontal="right" vertical="center"/>
    </xf>
    <xf numFmtId="10" fontId="11" fillId="5" borderId="7" xfId="2" applyNumberFormat="1" applyFont="1" applyFill="1" applyBorder="1" applyAlignment="1">
      <alignment horizontal="center" vertical="center"/>
    </xf>
    <xf numFmtId="3" fontId="0" fillId="7" borderId="8" xfId="0" applyNumberFormat="1" applyFont="1" applyFill="1" applyBorder="1" applyAlignment="1">
      <alignment vertical="center"/>
    </xf>
    <xf numFmtId="10" fontId="0" fillId="7" borderId="10" xfId="0" applyNumberFormat="1" applyFont="1" applyFill="1" applyBorder="1" applyAlignment="1">
      <alignment vertical="center"/>
    </xf>
    <xf numFmtId="3" fontId="0" fillId="7" borderId="11" xfId="0" applyNumberFormat="1" applyFont="1" applyFill="1" applyBorder="1" applyAlignment="1">
      <alignment vertical="center"/>
    </xf>
    <xf numFmtId="10" fontId="0" fillId="7" borderId="12" xfId="0" applyNumberFormat="1" applyFont="1" applyFill="1" applyBorder="1" applyAlignment="1">
      <alignment vertical="center"/>
    </xf>
    <xf numFmtId="3" fontId="0" fillId="7" borderId="22" xfId="0" applyNumberFormat="1" applyFont="1" applyFill="1" applyBorder="1" applyAlignment="1">
      <alignment vertical="center"/>
    </xf>
    <xf numFmtId="10" fontId="0" fillId="7" borderId="23" xfId="0" applyNumberFormat="1" applyFont="1" applyFill="1" applyBorder="1" applyAlignment="1">
      <alignment vertical="center"/>
    </xf>
    <xf numFmtId="3" fontId="0" fillId="5" borderId="8" xfId="0" applyNumberFormat="1" applyFont="1" applyFill="1" applyBorder="1" applyAlignment="1">
      <alignment vertical="center"/>
    </xf>
    <xf numFmtId="10" fontId="0" fillId="5" borderId="10" xfId="0" applyNumberFormat="1" applyFont="1" applyFill="1" applyBorder="1" applyAlignment="1">
      <alignment vertical="center"/>
    </xf>
    <xf numFmtId="3" fontId="0" fillId="5" borderId="11" xfId="0" applyNumberFormat="1" applyFont="1" applyFill="1" applyBorder="1" applyAlignment="1">
      <alignment vertical="center"/>
    </xf>
    <xf numFmtId="10" fontId="0" fillId="5" borderId="12" xfId="0" applyNumberFormat="1" applyFont="1" applyFill="1" applyBorder="1" applyAlignment="1">
      <alignment vertical="center"/>
    </xf>
    <xf numFmtId="3" fontId="0" fillId="5" borderId="22" xfId="0" applyNumberFormat="1" applyFont="1" applyFill="1" applyBorder="1" applyAlignment="1">
      <alignment vertical="center"/>
    </xf>
    <xf numFmtId="10" fontId="0" fillId="5" borderId="23" xfId="0" applyNumberFormat="1" applyFont="1" applyFill="1" applyBorder="1" applyAlignment="1">
      <alignment vertical="center"/>
    </xf>
    <xf numFmtId="3" fontId="0" fillId="7" borderId="13" xfId="0" applyNumberFormat="1" applyFont="1" applyFill="1" applyBorder="1" applyAlignment="1">
      <alignment vertical="center"/>
    </xf>
    <xf numFmtId="10" fontId="0" fillId="7" borderId="7" xfId="0" applyNumberFormat="1" applyFont="1" applyFill="1" applyBorder="1" applyAlignment="1">
      <alignment vertical="center"/>
    </xf>
    <xf numFmtId="3" fontId="0" fillId="5" borderId="13" xfId="0" applyNumberFormat="1" applyFont="1" applyFill="1" applyBorder="1" applyAlignment="1">
      <alignment vertical="center"/>
    </xf>
    <xf numFmtId="10" fontId="0" fillId="5" borderId="7" xfId="0" applyNumberFormat="1" applyFont="1" applyFill="1" applyBorder="1" applyAlignment="1">
      <alignment vertical="center"/>
    </xf>
    <xf numFmtId="3" fontId="11" fillId="5" borderId="39" xfId="0" applyNumberFormat="1" applyFont="1" applyFill="1" applyBorder="1" applyAlignment="1">
      <alignment horizontal="right" vertical="center"/>
    </xf>
    <xf numFmtId="3" fontId="11" fillId="5" borderId="35" xfId="0" applyNumberFormat="1" applyFont="1" applyFill="1" applyBorder="1" applyAlignment="1">
      <alignment horizontal="right" vertical="center"/>
    </xf>
    <xf numFmtId="3" fontId="11" fillId="5" borderId="63" xfId="0" applyNumberFormat="1" applyFont="1" applyFill="1" applyBorder="1" applyAlignment="1">
      <alignment horizontal="right" vertical="center"/>
    </xf>
    <xf numFmtId="3" fontId="0" fillId="7" borderId="39" xfId="0" applyNumberFormat="1" applyFont="1" applyFill="1" applyBorder="1" applyAlignment="1">
      <alignment vertical="center"/>
    </xf>
    <xf numFmtId="3" fontId="0" fillId="7" borderId="35" xfId="0" applyNumberFormat="1" applyFont="1" applyFill="1" applyBorder="1" applyAlignment="1">
      <alignment vertical="center"/>
    </xf>
    <xf numFmtId="3" fontId="0" fillId="7" borderId="64" xfId="0" applyNumberFormat="1" applyFont="1" applyFill="1" applyBorder="1" applyAlignment="1">
      <alignment vertical="center"/>
    </xf>
    <xf numFmtId="3" fontId="0" fillId="5" borderId="39" xfId="0" applyNumberFormat="1" applyFont="1" applyFill="1" applyBorder="1" applyAlignment="1">
      <alignment vertical="center"/>
    </xf>
    <xf numFmtId="3" fontId="0" fillId="5" borderId="35" xfId="0" applyNumberFormat="1" applyFont="1" applyFill="1" applyBorder="1" applyAlignment="1">
      <alignment vertical="center"/>
    </xf>
    <xf numFmtId="3" fontId="0" fillId="5" borderId="64" xfId="0" applyNumberFormat="1" applyFont="1" applyFill="1" applyBorder="1" applyAlignment="1">
      <alignment vertical="center"/>
    </xf>
    <xf numFmtId="3" fontId="0" fillId="7" borderId="63" xfId="0" applyNumberFormat="1" applyFont="1" applyFill="1" applyBorder="1" applyAlignment="1">
      <alignment vertical="center"/>
    </xf>
    <xf numFmtId="3" fontId="0" fillId="5" borderId="63" xfId="0" applyNumberFormat="1" applyFont="1" applyFill="1" applyBorder="1" applyAlignment="1">
      <alignment vertical="center"/>
    </xf>
    <xf numFmtId="3" fontId="0" fillId="7" borderId="35" xfId="0" applyNumberFormat="1" applyFont="1" applyFill="1" applyBorder="1" applyAlignment="1">
      <alignment vertical="center" wrapText="1"/>
    </xf>
    <xf numFmtId="0" fontId="0" fillId="7" borderId="31" xfId="0" applyFont="1" applyFill="1" applyBorder="1" applyAlignment="1">
      <alignment vertical="center"/>
    </xf>
    <xf numFmtId="0" fontId="0" fillId="5" borderId="30" xfId="0" applyFont="1" applyFill="1" applyBorder="1" applyAlignment="1">
      <alignment vertical="center"/>
    </xf>
    <xf numFmtId="0" fontId="0" fillId="5" borderId="15" xfId="0" applyFont="1" applyFill="1" applyBorder="1" applyAlignment="1">
      <alignment vertical="center"/>
    </xf>
    <xf numFmtId="0" fontId="0" fillId="5" borderId="31" xfId="0" applyFont="1" applyFill="1" applyBorder="1" applyAlignment="1">
      <alignment vertical="center"/>
    </xf>
    <xf numFmtId="0" fontId="0" fillId="7" borderId="30" xfId="0" applyFont="1" applyFill="1" applyBorder="1" applyAlignment="1">
      <alignment horizontal="left" vertical="center"/>
    </xf>
    <xf numFmtId="0" fontId="0" fillId="7" borderId="15" xfId="0" applyFont="1" applyFill="1" applyBorder="1" applyAlignment="1">
      <alignment horizontal="left" vertical="center"/>
    </xf>
    <xf numFmtId="0" fontId="0" fillId="7" borderId="32" xfId="0" applyFont="1" applyFill="1" applyBorder="1" applyAlignment="1">
      <alignment horizontal="left" vertical="center"/>
    </xf>
    <xf numFmtId="0" fontId="0" fillId="5" borderId="30" xfId="0" applyFont="1" applyFill="1" applyBorder="1" applyAlignment="1">
      <alignment horizontal="left" vertical="center"/>
    </xf>
    <xf numFmtId="0" fontId="0" fillId="5" borderId="15" xfId="0" applyFont="1" applyFill="1" applyBorder="1" applyAlignment="1">
      <alignment horizontal="left" vertical="center"/>
    </xf>
    <xf numFmtId="0" fontId="0" fillId="5" borderId="32" xfId="0" applyFont="1" applyFill="1" applyBorder="1" applyAlignment="1">
      <alignment horizontal="left" vertical="center"/>
    </xf>
    <xf numFmtId="0" fontId="11" fillId="5" borderId="11" xfId="0" applyFont="1" applyFill="1" applyBorder="1" applyAlignment="1">
      <alignment horizontal="left" vertical="center" wrapText="1"/>
    </xf>
    <xf numFmtId="0" fontId="11" fillId="5" borderId="13" xfId="0" applyFont="1" applyFill="1" applyBorder="1" applyAlignment="1">
      <alignment horizontal="left" vertical="center" wrapText="1"/>
    </xf>
    <xf numFmtId="0" fontId="0" fillId="7" borderId="8" xfId="0" applyFont="1" applyFill="1" applyBorder="1" applyAlignment="1">
      <alignment vertical="center" wrapText="1"/>
    </xf>
    <xf numFmtId="0" fontId="0" fillId="7" borderId="11" xfId="0" applyFont="1" applyFill="1" applyBorder="1" applyAlignment="1">
      <alignment vertical="center" wrapText="1"/>
    </xf>
    <xf numFmtId="0" fontId="0" fillId="7" borderId="22" xfId="0" applyFont="1" applyFill="1" applyBorder="1" applyAlignment="1">
      <alignment vertical="center" wrapText="1"/>
    </xf>
    <xf numFmtId="0" fontId="0" fillId="5" borderId="8" xfId="0" applyFont="1" applyFill="1" applyBorder="1" applyAlignment="1">
      <alignment vertical="center" wrapText="1"/>
    </xf>
    <xf numFmtId="0" fontId="0" fillId="5" borderId="11" xfId="0" applyFont="1" applyFill="1" applyBorder="1" applyAlignment="1">
      <alignment vertical="center" wrapText="1"/>
    </xf>
    <xf numFmtId="0" fontId="0" fillId="5" borderId="22" xfId="0" applyFont="1" applyFill="1" applyBorder="1" applyAlignment="1">
      <alignment vertical="center" wrapText="1"/>
    </xf>
    <xf numFmtId="0" fontId="0" fillId="7" borderId="8" xfId="0" applyFont="1" applyFill="1" applyBorder="1" applyAlignment="1">
      <alignment horizontal="left" vertical="center" wrapText="1"/>
    </xf>
    <xf numFmtId="0" fontId="0" fillId="7" borderId="11" xfId="0" applyFont="1" applyFill="1" applyBorder="1" applyAlignment="1">
      <alignment horizontal="left" vertical="center" wrapText="1"/>
    </xf>
    <xf numFmtId="0" fontId="0" fillId="7" borderId="13" xfId="0" applyFont="1" applyFill="1" applyBorder="1" applyAlignment="1">
      <alignment horizontal="left" vertical="center" wrapText="1"/>
    </xf>
    <xf numFmtId="0" fontId="0" fillId="5" borderId="8" xfId="0" applyFont="1" applyFill="1" applyBorder="1" applyAlignment="1">
      <alignment horizontal="left" vertical="center" wrapText="1"/>
    </xf>
    <xf numFmtId="0" fontId="0" fillId="5" borderId="11" xfId="0" applyFont="1" applyFill="1" applyBorder="1" applyAlignment="1">
      <alignment horizontal="left" vertical="center" wrapText="1"/>
    </xf>
    <xf numFmtId="0" fontId="0" fillId="5" borderId="13" xfId="0" applyFont="1" applyFill="1" applyBorder="1" applyAlignment="1">
      <alignment horizontal="left" vertical="center" wrapText="1"/>
    </xf>
    <xf numFmtId="0" fontId="0" fillId="7" borderId="31" xfId="0" applyFont="1" applyFill="1" applyBorder="1" applyAlignment="1">
      <alignment horizontal="left" vertical="center"/>
    </xf>
    <xf numFmtId="0" fontId="0" fillId="7" borderId="22" xfId="0" applyFont="1" applyFill="1" applyBorder="1" applyAlignment="1">
      <alignment horizontal="left" vertical="center" wrapText="1"/>
    </xf>
    <xf numFmtId="0" fontId="0" fillId="7" borderId="4" xfId="0" applyFont="1" applyFill="1" applyBorder="1" applyAlignment="1">
      <alignment horizontal="center" vertical="center"/>
    </xf>
    <xf numFmtId="0" fontId="14" fillId="0" borderId="0" xfId="0" applyFont="1"/>
    <xf numFmtId="0" fontId="0" fillId="7" borderId="14" xfId="0" applyFont="1" applyFill="1" applyBorder="1" applyAlignment="1">
      <alignment vertical="center"/>
    </xf>
    <xf numFmtId="0" fontId="0" fillId="7" borderId="29" xfId="0" applyFont="1" applyFill="1" applyBorder="1" applyAlignment="1">
      <alignment vertical="center"/>
    </xf>
    <xf numFmtId="0" fontId="0" fillId="5" borderId="28" xfId="0" applyFont="1" applyFill="1" applyBorder="1" applyAlignment="1">
      <alignment vertical="center"/>
    </xf>
    <xf numFmtId="0" fontId="0" fillId="5" borderId="14" xfId="0" applyFont="1" applyFill="1" applyBorder="1" applyAlignment="1">
      <alignment vertical="center"/>
    </xf>
    <xf numFmtId="0" fontId="0" fillId="5" borderId="29" xfId="0" applyFont="1" applyFill="1" applyBorder="1" applyAlignment="1">
      <alignment vertical="center"/>
    </xf>
    <xf numFmtId="0" fontId="0" fillId="7" borderId="28" xfId="0" applyFont="1" applyFill="1" applyBorder="1" applyAlignment="1">
      <alignment vertical="center"/>
    </xf>
    <xf numFmtId="0" fontId="11" fillId="5" borderId="4" xfId="0" applyFont="1" applyFill="1" applyBorder="1" applyAlignment="1">
      <alignment horizontal="left" vertical="center"/>
    </xf>
    <xf numFmtId="0" fontId="11" fillId="5" borderId="34" xfId="0" applyFont="1" applyFill="1" applyBorder="1" applyAlignment="1">
      <alignment horizontal="center" vertical="center"/>
    </xf>
    <xf numFmtId="0" fontId="11" fillId="5" borderId="25" xfId="0" applyFont="1" applyFill="1" applyBorder="1" applyAlignment="1">
      <alignment horizontal="left" vertical="center" wrapText="1"/>
    </xf>
    <xf numFmtId="0" fontId="1" fillId="0" borderId="0" xfId="0" applyFont="1" applyAlignment="1">
      <alignment vertical="center"/>
    </xf>
    <xf numFmtId="0" fontId="1" fillId="0" borderId="58" xfId="0" applyFont="1" applyBorder="1" applyAlignment="1">
      <alignment vertical="center"/>
    </xf>
    <xf numFmtId="10" fontId="11" fillId="9" borderId="7" xfId="0" applyNumberFormat="1" applyFont="1" applyFill="1" applyBorder="1" applyAlignment="1">
      <alignment horizontal="center" vertical="center" wrapText="1"/>
    </xf>
    <xf numFmtId="0" fontId="0" fillId="7" borderId="4" xfId="0" applyFont="1" applyFill="1" applyBorder="1" applyAlignment="1">
      <alignment horizontal="left" vertical="center"/>
    </xf>
    <xf numFmtId="0" fontId="0" fillId="7" borderId="34" xfId="0" applyFont="1" applyFill="1" applyBorder="1" applyAlignment="1">
      <alignment horizontal="left" vertical="center"/>
    </xf>
    <xf numFmtId="0" fontId="0" fillId="7" borderId="25" xfId="0" applyFont="1" applyFill="1" applyBorder="1" applyAlignment="1">
      <alignment horizontal="left" vertical="center" wrapText="1"/>
    </xf>
    <xf numFmtId="3" fontId="0" fillId="7" borderId="25" xfId="0" applyNumberFormat="1" applyFont="1" applyFill="1" applyBorder="1" applyAlignment="1">
      <alignment vertical="center"/>
    </xf>
    <xf numFmtId="10" fontId="0" fillId="7" borderId="33" xfId="0" applyNumberFormat="1" applyFont="1" applyFill="1" applyBorder="1" applyAlignment="1">
      <alignment vertical="center"/>
    </xf>
    <xf numFmtId="3" fontId="0" fillId="7" borderId="66" xfId="0" applyNumberFormat="1" applyFont="1" applyFill="1" applyBorder="1" applyAlignment="1">
      <alignment vertical="center"/>
    </xf>
    <xf numFmtId="0" fontId="3" fillId="0" borderId="58" xfId="0" applyFont="1" applyBorder="1" applyAlignment="1"/>
    <xf numFmtId="0" fontId="7" fillId="0" borderId="0" xfId="0" applyFont="1" applyFill="1" applyBorder="1"/>
    <xf numFmtId="0" fontId="9" fillId="0" borderId="0" xfId="0" applyFont="1"/>
    <xf numFmtId="0" fontId="15" fillId="0" borderId="0" xfId="0" applyFont="1" applyAlignment="1">
      <alignment vertical="center"/>
    </xf>
    <xf numFmtId="0" fontId="14" fillId="0" borderId="0" xfId="0" applyFont="1" applyAlignment="1">
      <alignment vertical="center"/>
    </xf>
    <xf numFmtId="0" fontId="15" fillId="0" borderId="0" xfId="0" applyFont="1"/>
    <xf numFmtId="3" fontId="0" fillId="0" borderId="0" xfId="0" applyNumberFormat="1" applyFill="1"/>
    <xf numFmtId="10" fontId="1" fillId="14" borderId="49" xfId="0" applyNumberFormat="1" applyFont="1" applyFill="1" applyBorder="1"/>
    <xf numFmtId="10" fontId="1" fillId="14" borderId="48" xfId="0" applyNumberFormat="1" applyFont="1" applyFill="1" applyBorder="1"/>
    <xf numFmtId="3" fontId="1" fillId="6" borderId="1" xfId="0" applyNumberFormat="1" applyFont="1" applyFill="1" applyBorder="1"/>
    <xf numFmtId="10" fontId="1" fillId="6" borderId="18" xfId="0" applyNumberFormat="1" applyFont="1" applyFill="1" applyBorder="1"/>
    <xf numFmtId="0" fontId="0" fillId="0" borderId="28" xfId="0" applyFont="1" applyBorder="1" applyAlignment="1">
      <alignment horizontal="center" vertical="center"/>
    </xf>
    <xf numFmtId="0" fontId="0" fillId="0" borderId="9" xfId="0" applyFont="1" applyBorder="1" applyAlignment="1">
      <alignment horizontal="center" vertical="center" wrapText="1"/>
    </xf>
    <xf numFmtId="0" fontId="0" fillId="0" borderId="9" xfId="0" applyFont="1" applyBorder="1" applyAlignment="1">
      <alignment horizontal="left" vertical="center" wrapText="1"/>
    </xf>
    <xf numFmtId="3" fontId="0" fillId="0" borderId="9" xfId="0" applyNumberFormat="1" applyFont="1" applyBorder="1" applyAlignment="1">
      <alignment horizontal="right" wrapText="1"/>
    </xf>
    <xf numFmtId="0" fontId="0" fillId="0" borderId="14" xfId="0" applyFont="1" applyBorder="1" applyAlignment="1">
      <alignment horizontal="center" vertical="center"/>
    </xf>
    <xf numFmtId="0" fontId="0" fillId="0" borderId="5" xfId="0" applyFont="1" applyBorder="1" applyAlignment="1">
      <alignment horizontal="center" vertical="center" wrapText="1"/>
    </xf>
    <xf numFmtId="0" fontId="0" fillId="0" borderId="5" xfId="0" applyFont="1" applyBorder="1" applyAlignment="1">
      <alignment horizontal="left" vertical="center" wrapText="1"/>
    </xf>
    <xf numFmtId="3" fontId="0" fillId="0" borderId="5" xfId="0" applyNumberFormat="1" applyFont="1" applyBorder="1" applyAlignment="1">
      <alignment horizontal="right" wrapText="1"/>
    </xf>
    <xf numFmtId="0" fontId="0" fillId="0" borderId="5" xfId="0" applyFont="1" applyBorder="1" applyAlignment="1">
      <alignment wrapText="1"/>
    </xf>
    <xf numFmtId="0" fontId="11" fillId="0" borderId="5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left" vertical="center" wrapText="1"/>
    </xf>
    <xf numFmtId="3" fontId="11" fillId="0" borderId="5" xfId="0" applyNumberFormat="1" applyFont="1" applyBorder="1" applyAlignment="1">
      <alignment horizontal="right" wrapText="1"/>
    </xf>
    <xf numFmtId="0" fontId="0" fillId="0" borderId="29" xfId="0" applyFont="1" applyBorder="1" applyAlignment="1">
      <alignment horizontal="center" vertical="center"/>
    </xf>
    <xf numFmtId="0" fontId="0" fillId="0" borderId="6" xfId="0" applyFont="1" applyBorder="1" applyAlignment="1">
      <alignment horizontal="center" vertical="center" wrapText="1"/>
    </xf>
    <xf numFmtId="3" fontId="0" fillId="0" borderId="6" xfId="0" applyNumberFormat="1" applyFont="1" applyBorder="1" applyAlignment="1">
      <alignment horizontal="right" wrapText="1"/>
    </xf>
    <xf numFmtId="49" fontId="0" fillId="0" borderId="9" xfId="0" applyNumberFormat="1" applyFont="1" applyBorder="1" applyAlignment="1">
      <alignment horizontal="center" vertical="center" wrapText="1"/>
    </xf>
    <xf numFmtId="49" fontId="0" fillId="0" borderId="5" xfId="0" applyNumberFormat="1" applyFont="1" applyBorder="1" applyAlignment="1">
      <alignment horizontal="center" vertical="center" wrapText="1"/>
    </xf>
    <xf numFmtId="0" fontId="0" fillId="0" borderId="5" xfId="0" applyNumberFormat="1" applyFont="1" applyBorder="1" applyAlignment="1">
      <alignment horizontal="center" vertical="center" wrapText="1"/>
    </xf>
    <xf numFmtId="49" fontId="0" fillId="0" borderId="6" xfId="0" applyNumberFormat="1" applyFont="1" applyBorder="1" applyAlignment="1">
      <alignment horizontal="center" vertical="center" wrapText="1"/>
    </xf>
    <xf numFmtId="0" fontId="0" fillId="0" borderId="27" xfId="0" applyFont="1" applyBorder="1" applyAlignment="1">
      <alignment horizontal="center" vertical="center"/>
    </xf>
    <xf numFmtId="0" fontId="0" fillId="0" borderId="27" xfId="0" applyFont="1" applyBorder="1" applyAlignment="1">
      <alignment horizontal="left" vertical="center" wrapText="1"/>
    </xf>
    <xf numFmtId="0" fontId="0" fillId="0" borderId="4" xfId="0" applyFont="1" applyBorder="1" applyAlignment="1">
      <alignment horizontal="center" vertical="center" wrapText="1"/>
    </xf>
    <xf numFmtId="3" fontId="0" fillId="0" borderId="4" xfId="0" applyNumberFormat="1" applyFont="1" applyBorder="1" applyAlignment="1">
      <alignment horizontal="right" wrapText="1"/>
    </xf>
    <xf numFmtId="0" fontId="0" fillId="0" borderId="12" xfId="0" applyFont="1" applyBorder="1" applyAlignment="1">
      <alignment horizontal="center" vertical="center" wrapText="1"/>
    </xf>
    <xf numFmtId="0" fontId="0" fillId="0" borderId="14" xfId="0" applyFont="1" applyBorder="1" applyAlignment="1">
      <alignment horizontal="left" vertical="center" wrapText="1"/>
    </xf>
    <xf numFmtId="0" fontId="0" fillId="0" borderId="26" xfId="0" applyFont="1" applyBorder="1" applyAlignment="1">
      <alignment horizontal="center" vertical="center"/>
    </xf>
    <xf numFmtId="0" fontId="0" fillId="0" borderId="26" xfId="0" applyFont="1" applyBorder="1" applyAlignment="1">
      <alignment horizontal="left" vertical="center" wrapText="1"/>
    </xf>
    <xf numFmtId="0" fontId="0" fillId="0" borderId="2" xfId="0" applyFont="1" applyBorder="1" applyAlignment="1">
      <alignment horizontal="center" vertical="center" wrapText="1"/>
    </xf>
    <xf numFmtId="3" fontId="0" fillId="0" borderId="2" xfId="0" applyNumberFormat="1" applyFont="1" applyBorder="1" applyAlignment="1">
      <alignment horizontal="right" wrapText="1"/>
    </xf>
    <xf numFmtId="0" fontId="0" fillId="6" borderId="47" xfId="0" applyFont="1" applyFill="1" applyBorder="1" applyAlignment="1">
      <alignment horizontal="center" vertical="center" wrapText="1"/>
    </xf>
    <xf numFmtId="0" fontId="0" fillId="11" borderId="47" xfId="0" applyFont="1" applyFill="1" applyBorder="1" applyAlignment="1">
      <alignment horizontal="center" vertical="center" wrapText="1"/>
    </xf>
    <xf numFmtId="49" fontId="0" fillId="11" borderId="47" xfId="0" applyNumberFormat="1" applyFont="1" applyFill="1" applyBorder="1" applyAlignment="1">
      <alignment horizontal="center" vertical="center" wrapText="1"/>
    </xf>
    <xf numFmtId="0" fontId="17" fillId="11" borderId="61" xfId="0" applyFont="1" applyFill="1" applyBorder="1" applyAlignment="1">
      <alignment horizontal="center" vertical="center" wrapText="1"/>
    </xf>
    <xf numFmtId="16" fontId="0" fillId="0" borderId="33" xfId="0" applyNumberFormat="1" applyFont="1" applyBorder="1" applyAlignment="1">
      <alignment horizontal="center" vertical="center" wrapText="1"/>
    </xf>
    <xf numFmtId="16" fontId="0" fillId="0" borderId="12" xfId="0" applyNumberFormat="1" applyFont="1" applyBorder="1" applyAlignment="1">
      <alignment horizontal="center" vertical="center" wrapText="1"/>
    </xf>
    <xf numFmtId="16" fontId="0" fillId="0" borderId="7" xfId="0" applyNumberFormat="1" applyFont="1" applyBorder="1" applyAlignment="1">
      <alignment horizontal="center" vertical="center" wrapText="1"/>
    </xf>
    <xf numFmtId="0" fontId="0" fillId="0" borderId="29" xfId="0" applyFont="1" applyBorder="1" applyAlignment="1">
      <alignment horizontal="left" vertical="center" wrapText="1"/>
    </xf>
    <xf numFmtId="16" fontId="0" fillId="0" borderId="10" xfId="0" applyNumberFormat="1" applyFont="1" applyFill="1" applyBorder="1" applyAlignment="1">
      <alignment horizontal="center" vertical="center" wrapText="1"/>
    </xf>
    <xf numFmtId="0" fontId="0" fillId="0" borderId="28" xfId="0" applyFont="1" applyBorder="1" applyAlignment="1">
      <alignment horizontal="left" vertical="center" wrapText="1"/>
    </xf>
    <xf numFmtId="16" fontId="0" fillId="0" borderId="12" xfId="0" applyNumberFormat="1" applyFont="1" applyFill="1" applyBorder="1" applyAlignment="1">
      <alignment horizontal="center" vertical="center" wrapText="1"/>
    </xf>
    <xf numFmtId="16" fontId="0" fillId="0" borderId="7" xfId="0" applyNumberFormat="1" applyFont="1" applyFill="1" applyBorder="1" applyAlignment="1">
      <alignment horizontal="center" vertical="center" wrapText="1"/>
    </xf>
    <xf numFmtId="16" fontId="0" fillId="0" borderId="10" xfId="0" applyNumberFormat="1" applyFont="1" applyBorder="1" applyAlignment="1">
      <alignment horizontal="center" vertical="center" wrapText="1"/>
    </xf>
    <xf numFmtId="16" fontId="0" fillId="0" borderId="23" xfId="0" applyNumberFormat="1" applyFont="1" applyBorder="1" applyAlignment="1">
      <alignment horizontal="center" vertical="center" wrapText="1"/>
    </xf>
    <xf numFmtId="0" fontId="0" fillId="6" borderId="47" xfId="0" applyFont="1" applyFill="1" applyBorder="1" applyAlignment="1">
      <alignment horizontal="left" vertical="center" wrapText="1"/>
    </xf>
    <xf numFmtId="3" fontId="18" fillId="6" borderId="47" xfId="0" applyNumberFormat="1" applyFont="1" applyFill="1" applyBorder="1" applyAlignment="1">
      <alignment wrapText="1"/>
    </xf>
    <xf numFmtId="3" fontId="18" fillId="6" borderId="61" xfId="0" applyNumberFormat="1" applyFont="1" applyFill="1" applyBorder="1" applyAlignment="1">
      <alignment wrapText="1"/>
    </xf>
    <xf numFmtId="0" fontId="1" fillId="3" borderId="59" xfId="0" applyFont="1" applyFill="1" applyBorder="1" applyAlignment="1">
      <alignment vertical="center"/>
    </xf>
    <xf numFmtId="0" fontId="18" fillId="3" borderId="47" xfId="0" applyFont="1" applyFill="1" applyBorder="1" applyAlignment="1">
      <alignment horizontal="left" vertical="center" wrapText="1"/>
    </xf>
    <xf numFmtId="0" fontId="18" fillId="3" borderId="47" xfId="0" applyFont="1" applyFill="1" applyBorder="1" applyAlignment="1">
      <alignment horizontal="center" vertical="center" wrapText="1"/>
    </xf>
    <xf numFmtId="3" fontId="18" fillId="3" borderId="47" xfId="0" applyNumberFormat="1" applyFont="1" applyFill="1" applyBorder="1" applyAlignment="1">
      <alignment vertical="center" wrapText="1"/>
    </xf>
    <xf numFmtId="3" fontId="18" fillId="3" borderId="61" xfId="0" applyNumberFormat="1" applyFont="1" applyFill="1" applyBorder="1" applyAlignment="1">
      <alignment vertical="center" wrapText="1"/>
    </xf>
    <xf numFmtId="0" fontId="11" fillId="0" borderId="9" xfId="0" applyFont="1" applyFill="1" applyBorder="1" applyAlignment="1">
      <alignment horizontal="center" vertical="center"/>
    </xf>
    <xf numFmtId="16" fontId="11" fillId="0" borderId="9" xfId="0" applyNumberFormat="1" applyFont="1" applyFill="1" applyBorder="1" applyAlignment="1">
      <alignment horizontal="center" vertical="center"/>
    </xf>
    <xf numFmtId="0" fontId="11" fillId="0" borderId="9" xfId="0" applyFont="1" applyFill="1" applyBorder="1" applyAlignment="1">
      <alignment horizontal="left" vertical="center" wrapText="1"/>
    </xf>
    <xf numFmtId="3" fontId="11" fillId="0" borderId="9" xfId="0" applyNumberFormat="1" applyFont="1" applyFill="1" applyBorder="1" applyAlignment="1">
      <alignment horizontal="right" vertical="center"/>
    </xf>
    <xf numFmtId="165" fontId="11" fillId="0" borderId="9" xfId="0" applyNumberFormat="1" applyFont="1" applyFill="1" applyBorder="1" applyAlignment="1">
      <alignment horizontal="center" vertical="center"/>
    </xf>
    <xf numFmtId="0" fontId="11" fillId="0" borderId="9" xfId="0" applyFont="1" applyFill="1" applyBorder="1" applyAlignment="1">
      <alignment horizontal="left" vertical="center"/>
    </xf>
    <xf numFmtId="0" fontId="11" fillId="0" borderId="10" xfId="0" applyFont="1" applyFill="1" applyBorder="1" applyAlignment="1">
      <alignment horizontal="left" vertical="center" wrapText="1"/>
    </xf>
    <xf numFmtId="0" fontId="11" fillId="0" borderId="5" xfId="0" applyFont="1" applyFill="1" applyBorder="1" applyAlignment="1">
      <alignment horizontal="center" vertical="center"/>
    </xf>
    <xf numFmtId="16" fontId="11" fillId="0" borderId="5" xfId="0" applyNumberFormat="1" applyFont="1" applyFill="1" applyBorder="1" applyAlignment="1">
      <alignment horizontal="center" vertical="center"/>
    </xf>
    <xf numFmtId="0" fontId="11" fillId="0" borderId="5" xfId="0" applyFont="1" applyFill="1" applyBorder="1" applyAlignment="1">
      <alignment horizontal="left" vertical="center" wrapText="1"/>
    </xf>
    <xf numFmtId="3" fontId="11" fillId="0" borderId="5" xfId="0" applyNumberFormat="1" applyFont="1" applyFill="1" applyBorder="1" applyAlignment="1">
      <alignment horizontal="right" vertical="center"/>
    </xf>
    <xf numFmtId="165" fontId="11" fillId="0" borderId="5" xfId="0" applyNumberFormat="1" applyFont="1" applyFill="1" applyBorder="1" applyAlignment="1">
      <alignment horizontal="center" vertical="center"/>
    </xf>
    <xf numFmtId="0" fontId="11" fillId="0" borderId="5" xfId="0" applyFont="1" applyFill="1" applyBorder="1" applyAlignment="1">
      <alignment horizontal="left" vertical="center"/>
    </xf>
    <xf numFmtId="0" fontId="11" fillId="0" borderId="12" xfId="0" applyFont="1" applyFill="1" applyBorder="1" applyAlignment="1">
      <alignment horizontal="left" vertical="center" wrapText="1"/>
    </xf>
    <xf numFmtId="16" fontId="11" fillId="0" borderId="5" xfId="0" applyNumberFormat="1" applyFont="1" applyFill="1" applyBorder="1" applyAlignment="1">
      <alignment horizontal="center" vertical="center"/>
    </xf>
    <xf numFmtId="0" fontId="11" fillId="0" borderId="14" xfId="0" applyFont="1" applyFill="1" applyBorder="1" applyAlignment="1">
      <alignment horizontal="center" vertical="center"/>
    </xf>
    <xf numFmtId="0" fontId="11" fillId="0" borderId="29" xfId="0" applyFont="1" applyFill="1" applyBorder="1" applyAlignment="1">
      <alignment horizontal="center" vertical="center"/>
    </xf>
    <xf numFmtId="0" fontId="11" fillId="0" borderId="6" xfId="0" applyFont="1" applyFill="1" applyBorder="1" applyAlignment="1">
      <alignment horizontal="center" vertical="center"/>
    </xf>
    <xf numFmtId="16" fontId="11" fillId="0" borderId="6" xfId="0" applyNumberFormat="1" applyFont="1" applyFill="1" applyBorder="1" applyAlignment="1">
      <alignment horizontal="center" vertical="center"/>
    </xf>
    <xf numFmtId="0" fontId="11" fillId="0" borderId="6" xfId="0" applyFont="1" applyFill="1" applyBorder="1" applyAlignment="1">
      <alignment horizontal="left" vertical="center" wrapText="1"/>
    </xf>
    <xf numFmtId="3" fontId="11" fillId="0" borderId="6" xfId="0" applyNumberFormat="1" applyFont="1" applyFill="1" applyBorder="1" applyAlignment="1">
      <alignment horizontal="right" vertical="center"/>
    </xf>
    <xf numFmtId="165" fontId="11" fillId="0" borderId="6" xfId="0" applyNumberFormat="1" applyFont="1" applyFill="1" applyBorder="1" applyAlignment="1">
      <alignment horizontal="center" vertical="center"/>
    </xf>
    <xf numFmtId="0" fontId="11" fillId="0" borderId="6" xfId="0" applyFont="1" applyFill="1" applyBorder="1" applyAlignment="1">
      <alignment horizontal="left" vertical="center"/>
    </xf>
    <xf numFmtId="0" fontId="11" fillId="0" borderId="7" xfId="0" applyFont="1" applyFill="1" applyBorder="1" applyAlignment="1">
      <alignment horizontal="left" vertical="center" wrapText="1"/>
    </xf>
    <xf numFmtId="0" fontId="13" fillId="10" borderId="71" xfId="0" applyFont="1" applyFill="1" applyBorder="1" applyAlignment="1">
      <alignment horizontal="center" vertical="center"/>
    </xf>
    <xf numFmtId="0" fontId="11" fillId="0" borderId="55" xfId="0" applyFont="1" applyFill="1" applyBorder="1" applyAlignment="1">
      <alignment horizontal="center" vertical="center"/>
    </xf>
    <xf numFmtId="0" fontId="11" fillId="0" borderId="3" xfId="0" applyFont="1" applyFill="1" applyBorder="1" applyAlignment="1">
      <alignment horizontal="center" vertical="center"/>
    </xf>
    <xf numFmtId="16" fontId="11" fillId="0" borderId="3" xfId="0" applyNumberFormat="1" applyFont="1" applyFill="1" applyBorder="1" applyAlignment="1">
      <alignment horizontal="center" vertical="center"/>
    </xf>
    <xf numFmtId="49" fontId="11" fillId="0" borderId="3" xfId="0" applyNumberFormat="1" applyFont="1" applyFill="1" applyBorder="1" applyAlignment="1">
      <alignment horizontal="center" vertical="center"/>
    </xf>
    <xf numFmtId="0" fontId="11" fillId="0" borderId="3" xfId="0" applyFont="1" applyFill="1" applyBorder="1" applyAlignment="1">
      <alignment vertical="center"/>
    </xf>
    <xf numFmtId="3" fontId="11" fillId="0" borderId="3" xfId="0" applyNumberFormat="1" applyFont="1" applyFill="1" applyBorder="1" applyAlignment="1">
      <alignment vertical="center"/>
    </xf>
    <xf numFmtId="0" fontId="11" fillId="0" borderId="56" xfId="0" applyFont="1" applyFill="1" applyBorder="1" applyAlignment="1">
      <alignment horizontal="left" vertical="center" wrapText="1"/>
    </xf>
    <xf numFmtId="0" fontId="1" fillId="13" borderId="47" xfId="0" applyFont="1" applyFill="1" applyBorder="1" applyAlignment="1"/>
    <xf numFmtId="3" fontId="1" fillId="13" borderId="47" xfId="0" applyNumberFormat="1" applyFont="1" applyFill="1" applyBorder="1" applyAlignment="1"/>
    <xf numFmtId="0" fontId="1" fillId="13" borderId="61" xfId="0" applyFont="1" applyFill="1" applyBorder="1" applyAlignment="1"/>
    <xf numFmtId="0" fontId="11" fillId="11" borderId="9" xfId="0" applyFont="1" applyFill="1" applyBorder="1" applyAlignment="1">
      <alignment horizontal="center" vertical="center" wrapText="1"/>
    </xf>
    <xf numFmtId="0" fontId="11" fillId="11" borderId="6" xfId="0" applyFont="1" applyFill="1" applyBorder="1" applyAlignment="1">
      <alignment horizontal="center" vertical="center"/>
    </xf>
    <xf numFmtId="0" fontId="19" fillId="11" borderId="6" xfId="0" applyFont="1" applyFill="1" applyBorder="1" applyAlignment="1">
      <alignment horizontal="center" vertical="center"/>
    </xf>
    <xf numFmtId="0" fontId="20" fillId="11" borderId="6" xfId="0" applyFont="1" applyFill="1" applyBorder="1" applyAlignment="1">
      <alignment horizontal="center" vertical="center"/>
    </xf>
    <xf numFmtId="0" fontId="0" fillId="0" borderId="0" xfId="0" applyFont="1"/>
    <xf numFmtId="0" fontId="11" fillId="0" borderId="0" xfId="0" applyFont="1"/>
    <xf numFmtId="0" fontId="0" fillId="0" borderId="0" xfId="0" applyFont="1" applyFill="1" applyBorder="1" applyAlignment="1">
      <alignment horizontal="center" vertical="center"/>
    </xf>
    <xf numFmtId="0" fontId="0" fillId="0" borderId="0" xfId="0" applyFont="1" applyAlignment="1">
      <alignment horizontal="left"/>
    </xf>
    <xf numFmtId="0" fontId="0" fillId="0" borderId="28" xfId="0" applyBorder="1" applyAlignment="1">
      <alignment horizontal="center" vertical="center" wrapText="1"/>
    </xf>
    <xf numFmtId="3" fontId="2" fillId="5" borderId="13" xfId="0" applyNumberFormat="1" applyFont="1" applyFill="1" applyBorder="1" applyAlignment="1">
      <alignment horizontal="center" vertical="center"/>
    </xf>
    <xf numFmtId="10" fontId="2" fillId="5" borderId="6" xfId="0" applyNumberFormat="1" applyFont="1" applyFill="1" applyBorder="1" applyAlignment="1">
      <alignment horizontal="center" vertical="center"/>
    </xf>
    <xf numFmtId="3" fontId="2" fillId="5" borderId="6" xfId="0" applyNumberFormat="1" applyFont="1" applyFill="1" applyBorder="1" applyAlignment="1">
      <alignment horizontal="center" vertical="center"/>
    </xf>
    <xf numFmtId="10" fontId="2" fillId="5" borderId="7" xfId="0" applyNumberFormat="1" applyFont="1" applyFill="1" applyBorder="1" applyAlignment="1">
      <alignment horizontal="center" vertical="center"/>
    </xf>
    <xf numFmtId="0" fontId="0" fillId="0" borderId="0" xfId="0" applyFont="1" applyAlignment="1">
      <alignment vertical="center"/>
    </xf>
    <xf numFmtId="0" fontId="0" fillId="5" borderId="2" xfId="0" applyFont="1" applyFill="1" applyBorder="1" applyAlignment="1">
      <alignment horizontal="center" vertical="center"/>
    </xf>
    <xf numFmtId="0" fontId="0" fillId="0" borderId="4" xfId="0" applyFont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0" fontId="0" fillId="0" borderId="6" xfId="0" applyFont="1" applyBorder="1" applyAlignment="1">
      <alignment horizontal="center" vertical="center" wrapText="1"/>
    </xf>
    <xf numFmtId="0" fontId="0" fillId="0" borderId="9" xfId="0" applyFont="1" applyBorder="1" applyAlignment="1">
      <alignment horizontal="center" vertical="center" wrapText="1"/>
    </xf>
    <xf numFmtId="0" fontId="0" fillId="0" borderId="10" xfId="0" applyFont="1" applyBorder="1" applyAlignment="1">
      <alignment horizontal="center" vertical="center" wrapText="1"/>
    </xf>
    <xf numFmtId="0" fontId="0" fillId="0" borderId="12" xfId="0" applyFont="1" applyBorder="1" applyAlignment="1">
      <alignment horizontal="center" vertical="center" wrapText="1"/>
    </xf>
    <xf numFmtId="0" fontId="0" fillId="11" borderId="7" xfId="0" applyFont="1" applyFill="1" applyBorder="1" applyAlignment="1">
      <alignment horizontal="center" vertical="center" wrapText="1"/>
    </xf>
    <xf numFmtId="0" fontId="11" fillId="0" borderId="0" xfId="0" applyFont="1" applyAlignment="1">
      <alignment wrapText="1"/>
    </xf>
    <xf numFmtId="0" fontId="0" fillId="0" borderId="0" xfId="0" applyFont="1" applyAlignment="1">
      <alignment wrapText="1"/>
    </xf>
    <xf numFmtId="0" fontId="11" fillId="0" borderId="0" xfId="0" applyFont="1" applyAlignment="1">
      <alignment vertical="center" wrapText="1"/>
    </xf>
    <xf numFmtId="0" fontId="0" fillId="0" borderId="0" xfId="0" applyFont="1" applyAlignment="1">
      <alignment vertical="center" wrapText="1"/>
    </xf>
    <xf numFmtId="0" fontId="11" fillId="0" borderId="9" xfId="0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wrapText="1"/>
    </xf>
    <xf numFmtId="16" fontId="11" fillId="0" borderId="5" xfId="0" applyNumberFormat="1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vertical="center" wrapText="1"/>
    </xf>
    <xf numFmtId="0" fontId="0" fillId="0" borderId="5" xfId="0" applyFont="1" applyFill="1" applyBorder="1" applyAlignment="1">
      <alignment wrapText="1"/>
    </xf>
    <xf numFmtId="0" fontId="0" fillId="0" borderId="12" xfId="0" applyFont="1" applyFill="1" applyBorder="1" applyAlignment="1">
      <alignment wrapText="1"/>
    </xf>
    <xf numFmtId="16" fontId="0" fillId="0" borderId="5" xfId="0" applyNumberFormat="1" applyFont="1" applyFill="1" applyBorder="1" applyAlignment="1">
      <alignment horizontal="center" vertical="center" wrapText="1"/>
    </xf>
    <xf numFmtId="49" fontId="11" fillId="0" borderId="5" xfId="0" applyNumberFormat="1" applyFont="1" applyFill="1" applyBorder="1" applyAlignment="1">
      <alignment horizontal="center" vertical="center" wrapText="1"/>
    </xf>
    <xf numFmtId="0" fontId="0" fillId="0" borderId="5" xfId="0" applyFont="1" applyFill="1" applyBorder="1" applyAlignment="1">
      <alignment vertical="center" wrapText="1"/>
    </xf>
    <xf numFmtId="0" fontId="0" fillId="0" borderId="5" xfId="0" applyFont="1" applyFill="1" applyBorder="1" applyAlignment="1">
      <alignment horizontal="left" vertical="center" wrapText="1"/>
    </xf>
    <xf numFmtId="0" fontId="0" fillId="0" borderId="5" xfId="0" applyFont="1" applyFill="1" applyBorder="1" applyAlignment="1">
      <alignment horizontal="center" vertical="center"/>
    </xf>
    <xf numFmtId="49" fontId="0" fillId="0" borderId="5" xfId="0" applyNumberFormat="1" applyFont="1" applyFill="1" applyBorder="1" applyAlignment="1">
      <alignment horizontal="center" vertical="center" wrapText="1"/>
    </xf>
    <xf numFmtId="166" fontId="0" fillId="0" borderId="5" xfId="0" applyNumberFormat="1" applyFont="1" applyFill="1" applyBorder="1" applyAlignment="1">
      <alignment horizontal="center" vertical="center"/>
    </xf>
    <xf numFmtId="49" fontId="0" fillId="0" borderId="5" xfId="0" applyNumberFormat="1" applyFont="1" applyFill="1" applyBorder="1" applyAlignment="1">
      <alignment horizontal="center" vertical="center"/>
    </xf>
    <xf numFmtId="166" fontId="11" fillId="0" borderId="5" xfId="0" applyNumberFormat="1" applyFont="1" applyFill="1" applyBorder="1" applyAlignment="1">
      <alignment horizontal="center" vertical="center"/>
    </xf>
    <xf numFmtId="49" fontId="11" fillId="0" borderId="5" xfId="0" applyNumberFormat="1" applyFont="1" applyFill="1" applyBorder="1" applyAlignment="1">
      <alignment horizontal="center" vertical="center"/>
    </xf>
    <xf numFmtId="0" fontId="11" fillId="0" borderId="5" xfId="0" applyNumberFormat="1" applyFont="1" applyFill="1" applyBorder="1" applyAlignment="1">
      <alignment horizontal="center" vertical="center"/>
    </xf>
    <xf numFmtId="14" fontId="11" fillId="0" borderId="5" xfId="0" applyNumberFormat="1" applyFont="1" applyFill="1" applyBorder="1" applyAlignment="1">
      <alignment horizontal="center" vertical="center" wrapText="1"/>
    </xf>
    <xf numFmtId="0" fontId="11" fillId="0" borderId="5" xfId="0" applyNumberFormat="1" applyFont="1" applyFill="1" applyBorder="1" applyAlignment="1">
      <alignment horizontal="center" vertical="center" wrapText="1"/>
    </xf>
    <xf numFmtId="0" fontId="11" fillId="0" borderId="6" xfId="0" applyFont="1" applyFill="1" applyBorder="1" applyAlignment="1">
      <alignment vertical="center" wrapText="1"/>
    </xf>
    <xf numFmtId="0" fontId="11" fillId="0" borderId="2" xfId="0" applyFont="1" applyFill="1" applyBorder="1" applyAlignment="1">
      <alignment horizontal="center" vertical="center" wrapText="1"/>
    </xf>
    <xf numFmtId="16" fontId="11" fillId="0" borderId="2" xfId="0" applyNumberFormat="1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vertical="center" wrapText="1"/>
    </xf>
    <xf numFmtId="0" fontId="11" fillId="7" borderId="71" xfId="0" applyFont="1" applyFill="1" applyBorder="1" applyAlignment="1">
      <alignment horizontal="center" vertical="center"/>
    </xf>
    <xf numFmtId="0" fontId="11" fillId="0" borderId="14" xfId="0" applyFont="1" applyFill="1" applyBorder="1" applyAlignment="1">
      <alignment horizontal="center" vertical="center" wrapText="1"/>
    </xf>
    <xf numFmtId="0" fontId="11" fillId="0" borderId="26" xfId="0" applyFont="1" applyFill="1" applyBorder="1" applyAlignment="1">
      <alignment horizontal="center" vertical="center" wrapText="1"/>
    </xf>
    <xf numFmtId="0" fontId="0" fillId="0" borderId="14" xfId="0" applyFont="1" applyFill="1" applyBorder="1" applyAlignment="1">
      <alignment horizontal="center" vertical="center"/>
    </xf>
    <xf numFmtId="0" fontId="0" fillId="0" borderId="14" xfId="0" applyFont="1" applyFill="1" applyBorder="1" applyAlignment="1">
      <alignment horizontal="center" vertical="center" wrapText="1"/>
    </xf>
    <xf numFmtId="16" fontId="11" fillId="0" borderId="28" xfId="0" applyNumberFormat="1" applyFont="1" applyFill="1" applyBorder="1"/>
    <xf numFmtId="0" fontId="11" fillId="0" borderId="9" xfId="0" applyFont="1" applyFill="1" applyBorder="1"/>
    <xf numFmtId="0" fontId="11" fillId="0" borderId="9" xfId="0" applyFont="1" applyFill="1" applyBorder="1" applyAlignment="1">
      <alignment wrapText="1"/>
    </xf>
    <xf numFmtId="0" fontId="11" fillId="0" borderId="6" xfId="0" applyFont="1" applyFill="1" applyBorder="1" applyAlignment="1">
      <alignment wrapText="1"/>
    </xf>
    <xf numFmtId="0" fontId="0" fillId="0" borderId="4" xfId="0" applyFont="1" applyFill="1" applyBorder="1" applyAlignment="1">
      <alignment vertical="center" wrapText="1"/>
    </xf>
    <xf numFmtId="166" fontId="0" fillId="0" borderId="4" xfId="0" applyNumberFormat="1" applyFont="1" applyFill="1" applyBorder="1" applyAlignment="1">
      <alignment horizontal="center" vertical="center"/>
    </xf>
    <xf numFmtId="49" fontId="0" fillId="0" borderId="4" xfId="0" applyNumberFormat="1" applyFont="1" applyFill="1" applyBorder="1" applyAlignment="1">
      <alignment horizontal="center" vertical="center"/>
    </xf>
    <xf numFmtId="0" fontId="0" fillId="0" borderId="28" xfId="0" applyFont="1" applyFill="1" applyBorder="1" applyAlignment="1">
      <alignment horizontal="center" vertical="center" wrapText="1"/>
    </xf>
    <xf numFmtId="16" fontId="11" fillId="0" borderId="9" xfId="0" applyNumberFormat="1" applyFont="1" applyFill="1" applyBorder="1" applyAlignment="1">
      <alignment horizontal="center" vertical="center" wrapText="1"/>
    </xf>
    <xf numFmtId="49" fontId="0" fillId="0" borderId="6" xfId="0" applyNumberFormat="1" applyFont="1" applyFill="1" applyBorder="1" applyAlignment="1">
      <alignment horizontal="center" vertical="center" wrapText="1"/>
    </xf>
    <xf numFmtId="3" fontId="11" fillId="15" borderId="9" xfId="0" applyNumberFormat="1" applyFont="1" applyFill="1" applyBorder="1" applyAlignment="1">
      <alignment horizontal="center" vertical="center" wrapText="1"/>
    </xf>
    <xf numFmtId="3" fontId="11" fillId="15" borderId="2" xfId="0" applyNumberFormat="1" applyFont="1" applyFill="1" applyBorder="1" applyAlignment="1">
      <alignment horizontal="center" vertical="center"/>
    </xf>
    <xf numFmtId="3" fontId="11" fillId="0" borderId="0" xfId="0" applyNumberFormat="1" applyFont="1" applyAlignment="1">
      <alignment horizontal="right" vertical="center"/>
    </xf>
    <xf numFmtId="3" fontId="0" fillId="0" borderId="6" xfId="0" applyNumberFormat="1" applyFont="1" applyFill="1" applyBorder="1" applyAlignment="1">
      <alignment horizontal="right" vertical="center" wrapText="1"/>
    </xf>
    <xf numFmtId="3" fontId="0" fillId="0" borderId="4" xfId="0" applyNumberFormat="1" applyFont="1" applyFill="1" applyBorder="1" applyAlignment="1">
      <alignment horizontal="right" vertical="center"/>
    </xf>
    <xf numFmtId="3" fontId="0" fillId="0" borderId="5" xfId="0" applyNumberFormat="1" applyFont="1" applyFill="1" applyBorder="1" applyAlignment="1">
      <alignment horizontal="right" vertical="center"/>
    </xf>
    <xf numFmtId="3" fontId="11" fillId="0" borderId="5" xfId="0" applyNumberFormat="1" applyFont="1" applyFill="1" applyBorder="1" applyAlignment="1">
      <alignment horizontal="right" vertical="center" wrapText="1"/>
    </xf>
    <xf numFmtId="3" fontId="11" fillId="0" borderId="2" xfId="0" applyNumberFormat="1" applyFont="1" applyFill="1" applyBorder="1" applyAlignment="1">
      <alignment horizontal="right" vertical="center" wrapText="1"/>
    </xf>
    <xf numFmtId="3" fontId="0" fillId="0" borderId="0" xfId="0" applyNumberFormat="1" applyFont="1" applyAlignment="1">
      <alignment horizontal="right" vertical="center"/>
    </xf>
    <xf numFmtId="0" fontId="11" fillId="0" borderId="0" xfId="0" applyFont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15" fillId="17" borderId="47" xfId="0" applyFont="1" applyFill="1" applyBorder="1" applyAlignment="1">
      <alignment wrapText="1"/>
    </xf>
    <xf numFmtId="0" fontId="15" fillId="17" borderId="47" xfId="0" applyFont="1" applyFill="1" applyBorder="1"/>
    <xf numFmtId="0" fontId="15" fillId="17" borderId="47" xfId="0" applyFont="1" applyFill="1" applyBorder="1" applyAlignment="1">
      <alignment horizontal="center" vertical="center"/>
    </xf>
    <xf numFmtId="0" fontId="15" fillId="17" borderId="47" xfId="0" applyFont="1" applyFill="1" applyBorder="1" applyAlignment="1">
      <alignment vertical="center" wrapText="1"/>
    </xf>
    <xf numFmtId="0" fontId="15" fillId="17" borderId="61" xfId="0" applyFont="1" applyFill="1" applyBorder="1" applyAlignment="1">
      <alignment wrapText="1"/>
    </xf>
    <xf numFmtId="0" fontId="11" fillId="0" borderId="0" xfId="0" applyFont="1" applyAlignment="1">
      <alignment horizontal="left" vertical="center"/>
    </xf>
    <xf numFmtId="0" fontId="15" fillId="17" borderId="47" xfId="0" applyFont="1" applyFill="1" applyBorder="1" applyAlignment="1">
      <alignment horizontal="left" vertical="center"/>
    </xf>
    <xf numFmtId="0" fontId="0" fillId="0" borderId="0" xfId="0" applyFont="1" applyAlignment="1">
      <alignment horizontal="left" vertical="center"/>
    </xf>
    <xf numFmtId="3" fontId="7" fillId="0" borderId="0" xfId="0" applyNumberFormat="1" applyFont="1"/>
    <xf numFmtId="0" fontId="0" fillId="5" borderId="29" xfId="0" applyFont="1" applyFill="1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17" fontId="0" fillId="0" borderId="9" xfId="0" applyNumberFormat="1" applyFont="1" applyBorder="1" applyAlignment="1">
      <alignment horizontal="center" vertical="center" wrapText="1"/>
    </xf>
    <xf numFmtId="3" fontId="1" fillId="6" borderId="47" xfId="0" applyNumberFormat="1" applyFont="1" applyFill="1" applyBorder="1" applyAlignment="1">
      <alignment horizontal="right" wrapText="1"/>
    </xf>
    <xf numFmtId="3" fontId="14" fillId="3" borderId="47" xfId="0" applyNumberFormat="1" applyFont="1" applyFill="1" applyBorder="1" applyAlignment="1">
      <alignment horizontal="right" vertical="center" wrapText="1"/>
    </xf>
    <xf numFmtId="3" fontId="7" fillId="0" borderId="0" xfId="0" applyNumberFormat="1" applyFont="1" applyAlignment="1">
      <alignment horizontal="right"/>
    </xf>
    <xf numFmtId="3" fontId="0" fillId="0" borderId="5" xfId="0" applyNumberFormat="1" applyFont="1" applyBorder="1" applyAlignment="1">
      <alignment horizontal="right" vertical="center" wrapText="1"/>
    </xf>
    <xf numFmtId="3" fontId="10" fillId="0" borderId="0" xfId="0" applyNumberFormat="1" applyFont="1" applyAlignment="1">
      <alignment horizontal="right" vertical="center" wrapText="1"/>
    </xf>
    <xf numFmtId="3" fontId="7" fillId="0" borderId="0" xfId="0" applyNumberFormat="1" applyFont="1" applyAlignment="1">
      <alignment horizontal="right" vertical="center"/>
    </xf>
    <xf numFmtId="3" fontId="0" fillId="0" borderId="9" xfId="0" applyNumberFormat="1" applyFont="1" applyBorder="1" applyAlignment="1">
      <alignment horizontal="right" vertical="center" wrapText="1"/>
    </xf>
    <xf numFmtId="0" fontId="0" fillId="0" borderId="10" xfId="0" applyFont="1" applyBorder="1" applyAlignment="1">
      <alignment horizontal="left" vertical="center" wrapText="1"/>
    </xf>
    <xf numFmtId="0" fontId="0" fillId="0" borderId="12" xfId="0" applyFont="1" applyBorder="1" applyAlignment="1">
      <alignment horizontal="left" vertical="center" wrapText="1"/>
    </xf>
    <xf numFmtId="49" fontId="0" fillId="11" borderId="2" xfId="0" applyNumberFormat="1" applyFont="1" applyFill="1" applyBorder="1" applyAlignment="1">
      <alignment horizontal="center" vertical="center" wrapText="1"/>
    </xf>
    <xf numFmtId="0" fontId="3" fillId="0" borderId="0" xfId="0" applyFont="1"/>
    <xf numFmtId="0" fontId="3" fillId="0" borderId="0" xfId="0" applyFont="1" applyAlignment="1">
      <alignment horizontal="center" vertical="center"/>
    </xf>
    <xf numFmtId="3" fontId="0" fillId="5" borderId="2" xfId="0" applyNumberFormat="1" applyFont="1" applyFill="1" applyBorder="1" applyAlignment="1">
      <alignment horizontal="center" vertical="center"/>
    </xf>
    <xf numFmtId="0" fontId="1" fillId="11" borderId="2" xfId="0" applyFont="1" applyFill="1" applyBorder="1" applyAlignment="1">
      <alignment horizontal="left" vertical="center" wrapText="1"/>
    </xf>
    <xf numFmtId="0" fontId="1" fillId="11" borderId="2" xfId="0" applyFont="1" applyFill="1" applyBorder="1" applyAlignment="1">
      <alignment horizontal="center" vertical="center" wrapText="1"/>
    </xf>
    <xf numFmtId="164" fontId="1" fillId="11" borderId="2" xfId="0" applyNumberFormat="1" applyFont="1" applyFill="1" applyBorder="1" applyAlignment="1">
      <alignment horizontal="center" vertical="center" wrapText="1"/>
    </xf>
    <xf numFmtId="3" fontId="1" fillId="11" borderId="2" xfId="0" applyNumberFormat="1" applyFont="1" applyFill="1" applyBorder="1" applyAlignment="1">
      <alignment horizontal="right" wrapText="1"/>
    </xf>
    <xf numFmtId="0" fontId="0" fillId="0" borderId="9" xfId="0" applyFont="1" applyBorder="1" applyAlignment="1">
      <alignment horizontal="center" vertical="center"/>
    </xf>
    <xf numFmtId="3" fontId="1" fillId="11" borderId="6" xfId="0" applyNumberFormat="1" applyFont="1" applyFill="1" applyBorder="1" applyAlignment="1">
      <alignment horizontal="right" wrapText="1"/>
    </xf>
    <xf numFmtId="49" fontId="1" fillId="11" borderId="2" xfId="0" applyNumberFormat="1" applyFont="1" applyFill="1" applyBorder="1" applyAlignment="1">
      <alignment horizontal="center" vertical="center" wrapText="1"/>
    </xf>
    <xf numFmtId="0" fontId="1" fillId="11" borderId="23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0" fillId="11" borderId="6" xfId="0" applyFont="1" applyFill="1" applyBorder="1" applyAlignment="1">
      <alignment horizontal="left" vertical="center" wrapText="1"/>
    </xf>
    <xf numFmtId="0" fontId="0" fillId="11" borderId="6" xfId="0" applyFont="1" applyFill="1" applyBorder="1" applyAlignment="1">
      <alignment horizontal="center" vertical="center" wrapText="1"/>
    </xf>
    <xf numFmtId="49" fontId="0" fillId="11" borderId="6" xfId="0" applyNumberFormat="1" applyFont="1" applyFill="1" applyBorder="1" applyAlignment="1">
      <alignment horizontal="center" vertical="center" wrapText="1"/>
    </xf>
    <xf numFmtId="3" fontId="0" fillId="11" borderId="6" xfId="0" applyNumberFormat="1" applyFont="1" applyFill="1" applyBorder="1" applyAlignment="1">
      <alignment horizontal="right" wrapText="1"/>
    </xf>
    <xf numFmtId="0" fontId="0" fillId="11" borderId="2" xfId="0" applyFont="1" applyFill="1" applyBorder="1" applyAlignment="1">
      <alignment horizontal="left" vertical="center" wrapText="1"/>
    </xf>
    <xf numFmtId="0" fontId="0" fillId="11" borderId="2" xfId="0" applyFont="1" applyFill="1" applyBorder="1" applyAlignment="1">
      <alignment horizontal="center" vertical="center" wrapText="1"/>
    </xf>
    <xf numFmtId="3" fontId="0" fillId="11" borderId="2" xfId="0" applyNumberFormat="1" applyFont="1" applyFill="1" applyBorder="1" applyAlignment="1">
      <alignment horizontal="right" wrapText="1"/>
    </xf>
    <xf numFmtId="0" fontId="0" fillId="11" borderId="23" xfId="0" applyFont="1" applyFill="1" applyBorder="1" applyAlignment="1">
      <alignment horizontal="center" vertical="center" wrapText="1"/>
    </xf>
    <xf numFmtId="49" fontId="0" fillId="0" borderId="5" xfId="0" applyNumberFormat="1" applyFont="1" applyBorder="1" applyAlignment="1">
      <alignment horizontal="center" vertical="center" wrapText="1"/>
    </xf>
    <xf numFmtId="3" fontId="7" fillId="0" borderId="0" xfId="0" applyNumberFormat="1" applyFont="1" applyAlignment="1">
      <alignment horizontal="center" vertical="center"/>
    </xf>
    <xf numFmtId="0" fontId="0" fillId="11" borderId="59" xfId="0" applyFont="1" applyFill="1" applyBorder="1" applyAlignment="1">
      <alignment horizontal="left" vertical="center" wrapText="1"/>
    </xf>
    <xf numFmtId="3" fontId="1" fillId="11" borderId="47" xfId="0" applyNumberFormat="1" applyFont="1" applyFill="1" applyBorder="1" applyAlignment="1">
      <alignment horizontal="center" vertical="center"/>
    </xf>
    <xf numFmtId="3" fontId="1" fillId="11" borderId="75" xfId="0" applyNumberFormat="1" applyFont="1" applyFill="1" applyBorder="1" applyAlignment="1">
      <alignment horizontal="center" vertical="center"/>
    </xf>
    <xf numFmtId="0" fontId="0" fillId="5" borderId="31" xfId="0" applyFont="1" applyFill="1" applyBorder="1" applyAlignment="1">
      <alignment horizontal="left" vertical="center"/>
    </xf>
    <xf numFmtId="0" fontId="0" fillId="5" borderId="22" xfId="0" applyFont="1" applyFill="1" applyBorder="1" applyAlignment="1">
      <alignment horizontal="left" vertical="center" wrapText="1"/>
    </xf>
    <xf numFmtId="0" fontId="0" fillId="5" borderId="5" xfId="0" applyFont="1" applyFill="1" applyBorder="1" applyAlignment="1">
      <alignment horizontal="left" vertical="center" wrapText="1"/>
    </xf>
    <xf numFmtId="0" fontId="0" fillId="5" borderId="9" xfId="0" applyFont="1" applyFill="1" applyBorder="1" applyAlignment="1">
      <alignment horizontal="left" vertical="center" wrapText="1"/>
    </xf>
    <xf numFmtId="0" fontId="0" fillId="5" borderId="6" xfId="0" applyFont="1" applyFill="1" applyBorder="1" applyAlignment="1">
      <alignment horizontal="left" vertical="center" wrapText="1"/>
    </xf>
    <xf numFmtId="0" fontId="0" fillId="7" borderId="15" xfId="0" applyFont="1" applyFill="1" applyBorder="1" applyAlignment="1">
      <alignment vertical="center" wrapText="1"/>
    </xf>
    <xf numFmtId="0" fontId="0" fillId="7" borderId="31" xfId="0" applyFont="1" applyFill="1" applyBorder="1" applyAlignment="1">
      <alignment vertical="center" wrapText="1"/>
    </xf>
    <xf numFmtId="0" fontId="0" fillId="5" borderId="30" xfId="0" applyFont="1" applyFill="1" applyBorder="1" applyAlignment="1">
      <alignment vertical="center" wrapText="1"/>
    </xf>
    <xf numFmtId="0" fontId="0" fillId="5" borderId="15" xfId="0" applyFont="1" applyFill="1" applyBorder="1" applyAlignment="1">
      <alignment vertical="center" wrapText="1"/>
    </xf>
    <xf numFmtId="0" fontId="0" fillId="5" borderId="31" xfId="0" applyFont="1" applyFill="1" applyBorder="1" applyAlignment="1">
      <alignment vertical="center" wrapText="1"/>
    </xf>
    <xf numFmtId="0" fontId="0" fillId="7" borderId="30" xfId="0" applyFont="1" applyFill="1" applyBorder="1" applyAlignment="1">
      <alignment vertical="center" wrapText="1"/>
    </xf>
    <xf numFmtId="0" fontId="0" fillId="5" borderId="32" xfId="0" applyFont="1" applyFill="1" applyBorder="1" applyAlignment="1">
      <alignment vertical="center" wrapText="1"/>
    </xf>
    <xf numFmtId="0" fontId="0" fillId="7" borderId="34" xfId="0" applyFont="1" applyFill="1" applyBorder="1" applyAlignment="1">
      <alignment vertical="center" wrapText="1"/>
    </xf>
    <xf numFmtId="0" fontId="0" fillId="7" borderId="32" xfId="0" applyFont="1" applyFill="1" applyBorder="1" applyAlignment="1">
      <alignment vertical="center" wrapText="1"/>
    </xf>
    <xf numFmtId="3" fontId="11" fillId="9" borderId="13" xfId="0" applyNumberFormat="1" applyFont="1" applyFill="1" applyBorder="1" applyAlignment="1">
      <alignment horizontal="center" vertical="center" wrapText="1"/>
    </xf>
    <xf numFmtId="3" fontId="0" fillId="0" borderId="5" xfId="0" applyNumberFormat="1" applyFont="1" applyFill="1" applyBorder="1" applyAlignment="1">
      <alignment horizontal="right" vertical="center" wrapText="1"/>
    </xf>
    <xf numFmtId="10" fontId="0" fillId="8" borderId="12" xfId="0" applyNumberFormat="1" applyFill="1" applyBorder="1"/>
    <xf numFmtId="10" fontId="1" fillId="2" borderId="51" xfId="0" applyNumberFormat="1" applyFont="1" applyFill="1" applyBorder="1"/>
    <xf numFmtId="10" fontId="1" fillId="2" borderId="18" xfId="0" applyNumberFormat="1" applyFont="1" applyFill="1" applyBorder="1"/>
    <xf numFmtId="0" fontId="0" fillId="2" borderId="0" xfId="0" applyFill="1"/>
    <xf numFmtId="0" fontId="0" fillId="0" borderId="0" xfId="0" applyFill="1"/>
    <xf numFmtId="0" fontId="11" fillId="0" borderId="6" xfId="0" applyFont="1" applyFill="1" applyBorder="1" applyAlignment="1">
      <alignment horizontal="center"/>
    </xf>
    <xf numFmtId="3" fontId="0" fillId="0" borderId="9" xfId="0" applyNumberFormat="1" applyFont="1" applyFill="1" applyBorder="1"/>
    <xf numFmtId="10" fontId="0" fillId="0" borderId="9" xfId="0" applyNumberFormat="1" applyFont="1" applyFill="1" applyBorder="1"/>
    <xf numFmtId="3" fontId="0" fillId="0" borderId="5" xfId="0" applyNumberFormat="1" applyFont="1" applyFill="1" applyBorder="1"/>
    <xf numFmtId="10" fontId="0" fillId="0" borderId="5" xfId="0" applyNumberFormat="1" applyFont="1" applyFill="1" applyBorder="1"/>
    <xf numFmtId="10" fontId="0" fillId="0" borderId="10" xfId="0" applyNumberFormat="1" applyFont="1" applyFill="1" applyBorder="1"/>
    <xf numFmtId="10" fontId="0" fillId="0" borderId="12" xfId="0" applyNumberFormat="1" applyFont="1" applyFill="1" applyBorder="1"/>
    <xf numFmtId="3" fontId="0" fillId="0" borderId="28" xfId="0" applyNumberFormat="1" applyFont="1" applyFill="1" applyBorder="1"/>
    <xf numFmtId="3" fontId="0" fillId="0" borderId="14" xfId="0" applyNumberFormat="1" applyFont="1" applyFill="1" applyBorder="1"/>
    <xf numFmtId="0" fontId="0" fillId="0" borderId="8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10" fontId="0" fillId="2" borderId="10" xfId="0" applyNumberFormat="1" applyFill="1" applyBorder="1"/>
    <xf numFmtId="0" fontId="0" fillId="0" borderId="5" xfId="0" applyBorder="1" applyAlignment="1">
      <alignment horizontal="center" vertical="center"/>
    </xf>
    <xf numFmtId="0" fontId="13" fillId="3" borderId="46" xfId="0" applyFont="1" applyFill="1" applyBorder="1" applyAlignment="1">
      <alignment horizontal="center" vertical="center"/>
    </xf>
    <xf numFmtId="0" fontId="1" fillId="3" borderId="44" xfId="0" applyFont="1" applyFill="1" applyBorder="1" applyAlignment="1">
      <alignment horizontal="center" vertical="center"/>
    </xf>
    <xf numFmtId="0" fontId="13" fillId="3" borderId="44" xfId="0" applyFont="1" applyFill="1" applyBorder="1" applyAlignment="1">
      <alignment horizontal="center" vertical="center"/>
    </xf>
    <xf numFmtId="0" fontId="13" fillId="3" borderId="44" xfId="0" applyFont="1" applyFill="1" applyBorder="1" applyAlignment="1">
      <alignment horizontal="center" vertical="center" wrapText="1"/>
    </xf>
    <xf numFmtId="0" fontId="13" fillId="3" borderId="3" xfId="0" applyFont="1" applyFill="1" applyBorder="1" applyAlignment="1">
      <alignment vertical="center" wrapText="1"/>
    </xf>
    <xf numFmtId="0" fontId="13" fillId="3" borderId="56" xfId="0" applyFont="1" applyFill="1" applyBorder="1" applyAlignment="1">
      <alignment vertical="center" wrapText="1"/>
    </xf>
    <xf numFmtId="0" fontId="1" fillId="3" borderId="0" xfId="0" applyFont="1" applyFill="1"/>
    <xf numFmtId="0" fontId="1" fillId="3" borderId="14" xfId="0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/>
    </xf>
    <xf numFmtId="16" fontId="1" fillId="3" borderId="4" xfId="0" applyNumberFormat="1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/>
    </xf>
    <xf numFmtId="0" fontId="1" fillId="3" borderId="5" xfId="0" applyFont="1" applyFill="1" applyBorder="1" applyAlignment="1">
      <alignment vertical="center" wrapText="1"/>
    </xf>
    <xf numFmtId="0" fontId="1" fillId="3" borderId="5" xfId="0" applyFont="1" applyFill="1" applyBorder="1" applyAlignment="1">
      <alignment horizontal="left" vertical="center" wrapText="1"/>
    </xf>
    <xf numFmtId="3" fontId="1" fillId="3" borderId="5" xfId="0" applyNumberFormat="1" applyFont="1" applyFill="1" applyBorder="1" applyAlignment="1">
      <alignment horizontal="right" vertical="center"/>
    </xf>
    <xf numFmtId="166" fontId="1" fillId="3" borderId="2" xfId="0" applyNumberFormat="1" applyFont="1" applyFill="1" applyBorder="1" applyAlignment="1">
      <alignment horizontal="center" vertical="center"/>
    </xf>
    <xf numFmtId="0" fontId="1" fillId="3" borderId="72" xfId="0" applyFont="1" applyFill="1" applyBorder="1" applyAlignment="1">
      <alignment horizontal="left" vertical="center" wrapText="1"/>
    </xf>
    <xf numFmtId="0" fontId="1" fillId="3" borderId="0" xfId="0" applyFont="1" applyFill="1" applyBorder="1" applyAlignment="1">
      <alignment horizontal="left" vertical="center" wrapText="1"/>
    </xf>
    <xf numFmtId="0" fontId="1" fillId="3" borderId="65" xfId="0" applyFont="1" applyFill="1" applyBorder="1" applyAlignment="1">
      <alignment horizontal="left" vertical="center" wrapText="1"/>
    </xf>
    <xf numFmtId="0" fontId="1" fillId="3" borderId="55" xfId="0" applyFont="1" applyFill="1" applyBorder="1" applyAlignment="1">
      <alignment horizontal="center" vertical="center" wrapText="1"/>
    </xf>
    <xf numFmtId="49" fontId="13" fillId="3" borderId="3" xfId="0" applyNumberFormat="1" applyFont="1" applyFill="1" applyBorder="1" applyAlignment="1">
      <alignment horizontal="center" vertical="center" wrapText="1"/>
    </xf>
    <xf numFmtId="49" fontId="1" fillId="3" borderId="3" xfId="0" applyNumberFormat="1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3" fontId="1" fillId="3" borderId="3" xfId="0" applyNumberFormat="1" applyFont="1" applyFill="1" applyBorder="1" applyAlignment="1">
      <alignment horizontal="right" vertical="center" wrapText="1"/>
    </xf>
    <xf numFmtId="0" fontId="13" fillId="3" borderId="3" xfId="0" applyFont="1" applyFill="1" applyBorder="1" applyAlignment="1">
      <alignment horizontal="center" vertical="center"/>
    </xf>
    <xf numFmtId="0" fontId="1" fillId="3" borderId="3" xfId="0" applyFont="1" applyFill="1" applyBorder="1" applyAlignment="1">
      <alignment horizontal="center" vertical="center"/>
    </xf>
    <xf numFmtId="0" fontId="13" fillId="3" borderId="72" xfId="0" applyFont="1" applyFill="1" applyBorder="1" applyAlignment="1">
      <alignment vertical="center" wrapText="1"/>
    </xf>
    <xf numFmtId="0" fontId="13" fillId="3" borderId="0" xfId="0" applyFont="1" applyFill="1" applyBorder="1" applyAlignment="1">
      <alignment vertical="center" wrapText="1"/>
    </xf>
    <xf numFmtId="0" fontId="13" fillId="3" borderId="65" xfId="0" applyFont="1" applyFill="1" applyBorder="1" applyAlignment="1">
      <alignment vertical="center" wrapText="1"/>
    </xf>
    <xf numFmtId="0" fontId="13" fillId="3" borderId="55" xfId="0" applyFont="1" applyFill="1" applyBorder="1" applyAlignment="1">
      <alignment horizontal="center" vertical="center"/>
    </xf>
    <xf numFmtId="49" fontId="13" fillId="3" borderId="3" xfId="0" applyNumberFormat="1" applyFont="1" applyFill="1" applyBorder="1" applyAlignment="1">
      <alignment horizontal="center" vertical="center"/>
    </xf>
    <xf numFmtId="0" fontId="13" fillId="3" borderId="3" xfId="0" applyFont="1" applyFill="1" applyBorder="1" applyAlignment="1">
      <alignment wrapText="1"/>
    </xf>
    <xf numFmtId="0" fontId="13" fillId="3" borderId="3" xfId="0" applyFont="1" applyFill="1" applyBorder="1" applyAlignment="1">
      <alignment horizontal="left" vertical="center"/>
    </xf>
    <xf numFmtId="3" fontId="13" fillId="3" borderId="3" xfId="0" applyNumberFormat="1" applyFont="1" applyFill="1" applyBorder="1" applyAlignment="1">
      <alignment horizontal="right" vertical="center"/>
    </xf>
    <xf numFmtId="0" fontId="13" fillId="3" borderId="3" xfId="0" applyFont="1" applyFill="1" applyBorder="1" applyAlignment="1">
      <alignment horizontal="center"/>
    </xf>
    <xf numFmtId="0" fontId="13" fillId="3" borderId="56" xfId="0" applyFont="1" applyFill="1" applyBorder="1" applyAlignment="1">
      <alignment wrapText="1"/>
    </xf>
    <xf numFmtId="0" fontId="13" fillId="3" borderId="3" xfId="0" applyFont="1" applyFill="1" applyBorder="1" applyAlignment="1">
      <alignment horizontal="left" vertical="center" wrapText="1"/>
    </xf>
    <xf numFmtId="165" fontId="13" fillId="3" borderId="3" xfId="0" applyNumberFormat="1" applyFont="1" applyFill="1" applyBorder="1" applyAlignment="1">
      <alignment horizontal="center" vertical="center"/>
    </xf>
    <xf numFmtId="0" fontId="1" fillId="3" borderId="0" xfId="0" applyFont="1" applyFill="1" applyBorder="1" applyAlignment="1">
      <alignment horizontal="center" vertical="center"/>
    </xf>
    <xf numFmtId="3" fontId="23" fillId="17" borderId="47" xfId="0" applyNumberFormat="1" applyFont="1" applyFill="1" applyBorder="1" applyAlignment="1">
      <alignment horizontal="right" vertical="center"/>
    </xf>
    <xf numFmtId="0" fontId="0" fillId="0" borderId="5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3" fontId="24" fillId="4" borderId="48" xfId="0" applyNumberFormat="1" applyFont="1" applyFill="1" applyBorder="1" applyAlignment="1"/>
    <xf numFmtId="0" fontId="0" fillId="0" borderId="5" xfId="0" applyFill="1" applyBorder="1" applyAlignment="1">
      <alignment horizontal="center" vertical="center"/>
    </xf>
    <xf numFmtId="10" fontId="1" fillId="12" borderId="48" xfId="0" applyNumberFormat="1" applyFont="1" applyFill="1" applyBorder="1"/>
    <xf numFmtId="10" fontId="1" fillId="12" borderId="49" xfId="0" applyNumberFormat="1" applyFont="1" applyFill="1" applyBorder="1"/>
    <xf numFmtId="0" fontId="0" fillId="0" borderId="9" xfId="0" applyBorder="1" applyAlignment="1">
      <alignment horizontal="center" vertical="center"/>
    </xf>
    <xf numFmtId="0" fontId="0" fillId="0" borderId="11" xfId="0" applyFill="1" applyBorder="1" applyAlignment="1">
      <alignment horizontal="center" vertical="center"/>
    </xf>
    <xf numFmtId="0" fontId="1" fillId="3" borderId="6" xfId="0" applyFont="1" applyFill="1" applyBorder="1"/>
    <xf numFmtId="0" fontId="0" fillId="0" borderId="25" xfId="0" applyFill="1" applyBorder="1" applyAlignment="1">
      <alignment horizontal="center" vertical="center"/>
    </xf>
    <xf numFmtId="0" fontId="0" fillId="0" borderId="0" xfId="0" applyBorder="1"/>
    <xf numFmtId="3" fontId="1" fillId="14" borderId="48" xfId="0" applyNumberFormat="1" applyFont="1" applyFill="1" applyBorder="1"/>
    <xf numFmtId="10" fontId="24" fillId="4" borderId="48" xfId="0" applyNumberFormat="1" applyFont="1" applyFill="1" applyBorder="1"/>
    <xf numFmtId="3" fontId="24" fillId="4" borderId="48" xfId="0" applyNumberFormat="1" applyFont="1" applyFill="1" applyBorder="1"/>
    <xf numFmtId="10" fontId="24" fillId="4" borderId="49" xfId="0" applyNumberFormat="1" applyFont="1" applyFill="1" applyBorder="1"/>
    <xf numFmtId="3" fontId="1" fillId="6" borderId="48" xfId="0" applyNumberFormat="1" applyFont="1" applyFill="1" applyBorder="1"/>
    <xf numFmtId="10" fontId="1" fillId="6" borderId="48" xfId="0" applyNumberFormat="1" applyFont="1" applyFill="1" applyBorder="1"/>
    <xf numFmtId="3" fontId="0" fillId="6" borderId="48" xfId="0" applyNumberFormat="1" applyFill="1" applyBorder="1"/>
    <xf numFmtId="10" fontId="0" fillId="6" borderId="49" xfId="0" applyNumberFormat="1" applyFill="1" applyBorder="1"/>
    <xf numFmtId="3" fontId="1" fillId="3" borderId="13" xfId="0" applyNumberFormat="1" applyFont="1" applyFill="1" applyBorder="1" applyAlignment="1"/>
    <xf numFmtId="3" fontId="1" fillId="3" borderId="22" xfId="0" applyNumberFormat="1" applyFont="1" applyFill="1" applyBorder="1"/>
    <xf numFmtId="3" fontId="1" fillId="14" borderId="50" xfId="0" applyNumberFormat="1" applyFont="1" applyFill="1" applyBorder="1"/>
    <xf numFmtId="0" fontId="0" fillId="0" borderId="9" xfId="0" applyFont="1" applyFill="1" applyBorder="1" applyAlignment="1">
      <alignment horizontal="center" vertical="center"/>
    </xf>
    <xf numFmtId="0" fontId="0" fillId="0" borderId="5" xfId="0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11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/>
    </xf>
    <xf numFmtId="0" fontId="11" fillId="0" borderId="19" xfId="0" applyFont="1" applyFill="1" applyBorder="1" applyAlignment="1">
      <alignment horizontal="left" vertical="center"/>
    </xf>
    <xf numFmtId="0" fontId="11" fillId="0" borderId="19" xfId="0" applyFont="1" applyFill="1" applyBorder="1" applyAlignment="1">
      <alignment horizontal="center" vertical="center"/>
    </xf>
    <xf numFmtId="165" fontId="11" fillId="0" borderId="19" xfId="0" applyNumberFormat="1" applyFont="1" applyFill="1" applyBorder="1" applyAlignment="1">
      <alignment horizontal="center" vertical="center"/>
    </xf>
    <xf numFmtId="3" fontId="7" fillId="8" borderId="5" xfId="0" applyNumberFormat="1" applyFont="1" applyFill="1" applyBorder="1" applyAlignment="1">
      <alignment horizontal="right" vertical="center"/>
    </xf>
    <xf numFmtId="3" fontId="3" fillId="18" borderId="5" xfId="0" applyNumberFormat="1" applyFont="1" applyFill="1" applyBorder="1" applyAlignment="1">
      <alignment horizontal="right" vertical="center"/>
    </xf>
    <xf numFmtId="0" fontId="1" fillId="3" borderId="22" xfId="0" applyFont="1" applyFill="1" applyBorder="1" applyAlignment="1">
      <alignment horizontal="center" vertical="center"/>
    </xf>
    <xf numFmtId="3" fontId="24" fillId="3" borderId="2" xfId="0" applyNumberFormat="1" applyFont="1" applyFill="1" applyBorder="1"/>
    <xf numFmtId="10" fontId="24" fillId="3" borderId="2" xfId="0" applyNumberFormat="1" applyFont="1" applyFill="1" applyBorder="1"/>
    <xf numFmtId="10" fontId="1" fillId="19" borderId="49" xfId="0" applyNumberFormat="1" applyFont="1" applyFill="1" applyBorder="1"/>
    <xf numFmtId="0" fontId="11" fillId="0" borderId="42" xfId="0" applyFont="1" applyFill="1" applyBorder="1" applyAlignment="1">
      <alignment horizontal="center" vertical="center" wrapText="1"/>
    </xf>
    <xf numFmtId="0" fontId="11" fillId="0" borderId="19" xfId="0" applyFont="1" applyFill="1" applyBorder="1" applyAlignment="1">
      <alignment horizontal="center" vertical="center" wrapText="1"/>
    </xf>
    <xf numFmtId="16" fontId="11" fillId="0" borderId="19" xfId="0" applyNumberFormat="1" applyFont="1" applyFill="1" applyBorder="1" applyAlignment="1">
      <alignment horizontal="center" vertical="center" wrapText="1"/>
    </xf>
    <xf numFmtId="16" fontId="11" fillId="0" borderId="19" xfId="0" applyNumberFormat="1" applyFont="1" applyFill="1" applyBorder="1" applyAlignment="1">
      <alignment horizontal="left" vertical="center" wrapText="1"/>
    </xf>
    <xf numFmtId="3" fontId="11" fillId="0" borderId="19" xfId="0" applyNumberFormat="1" applyFont="1" applyFill="1" applyBorder="1" applyAlignment="1">
      <alignment horizontal="right" vertical="center"/>
    </xf>
    <xf numFmtId="0" fontId="13" fillId="3" borderId="50" xfId="0" applyFont="1" applyFill="1" applyBorder="1" applyAlignment="1">
      <alignment horizontal="center" vertical="center" wrapText="1"/>
    </xf>
    <xf numFmtId="0" fontId="13" fillId="3" borderId="48" xfId="0" applyFont="1" applyFill="1" applyBorder="1" applyAlignment="1">
      <alignment horizontal="center" vertical="center" wrapText="1"/>
    </xf>
    <xf numFmtId="16" fontId="13" fillId="3" borderId="48" xfId="0" applyNumberFormat="1" applyFont="1" applyFill="1" applyBorder="1" applyAlignment="1">
      <alignment horizontal="center" vertical="center" wrapText="1"/>
    </xf>
    <xf numFmtId="0" fontId="13" fillId="3" borderId="48" xfId="0" applyFont="1" applyFill="1" applyBorder="1" applyAlignment="1">
      <alignment vertical="center" wrapText="1"/>
    </xf>
    <xf numFmtId="0" fontId="13" fillId="3" borderId="48" xfId="0" applyFont="1" applyFill="1" applyBorder="1" applyAlignment="1">
      <alignment horizontal="left" vertical="center" wrapText="1"/>
    </xf>
    <xf numFmtId="3" fontId="13" fillId="3" borderId="48" xfId="0" applyNumberFormat="1" applyFont="1" applyFill="1" applyBorder="1" applyAlignment="1">
      <alignment horizontal="right" vertical="center" wrapText="1"/>
    </xf>
    <xf numFmtId="0" fontId="13" fillId="3" borderId="48" xfId="0" applyNumberFormat="1" applyFont="1" applyFill="1" applyBorder="1" applyAlignment="1">
      <alignment horizontal="center" vertical="center" wrapText="1"/>
    </xf>
    <xf numFmtId="0" fontId="13" fillId="3" borderId="48" xfId="0" applyNumberFormat="1" applyFont="1" applyFill="1" applyBorder="1" applyAlignment="1">
      <alignment horizontal="center" vertical="center"/>
    </xf>
    <xf numFmtId="0" fontId="13" fillId="3" borderId="49" xfId="0" applyFont="1" applyFill="1" applyBorder="1" applyAlignment="1">
      <alignment vertical="center" wrapText="1"/>
    </xf>
    <xf numFmtId="0" fontId="1" fillId="0" borderId="0" xfId="0" applyFont="1" applyFill="1" applyBorder="1"/>
    <xf numFmtId="10" fontId="0" fillId="0" borderId="12" xfId="0" applyNumberFormat="1" applyFill="1" applyBorder="1"/>
    <xf numFmtId="10" fontId="1" fillId="4" borderId="49" xfId="0" applyNumberFormat="1" applyFont="1" applyFill="1" applyBorder="1"/>
    <xf numFmtId="3" fontId="7" fillId="8" borderId="4" xfId="0" applyNumberFormat="1" applyFont="1" applyFill="1" applyBorder="1" applyAlignment="1">
      <alignment horizontal="right" vertical="center"/>
    </xf>
    <xf numFmtId="0" fontId="0" fillId="0" borderId="2" xfId="0" applyFont="1" applyBorder="1" applyAlignment="1">
      <alignment horizontal="center" vertical="center" wrapText="1"/>
    </xf>
    <xf numFmtId="10" fontId="11" fillId="2" borderId="12" xfId="2" applyNumberFormat="1" applyFont="1" applyFill="1" applyBorder="1" applyAlignment="1">
      <alignment horizontal="center" vertical="center"/>
    </xf>
    <xf numFmtId="10" fontId="11" fillId="2" borderId="7" xfId="2" applyNumberFormat="1" applyFont="1" applyFill="1" applyBorder="1" applyAlignment="1">
      <alignment horizontal="center" vertical="center"/>
    </xf>
    <xf numFmtId="10" fontId="0" fillId="2" borderId="12" xfId="0" applyNumberFormat="1" applyFont="1" applyFill="1" applyBorder="1" applyAlignment="1">
      <alignment vertical="center"/>
    </xf>
    <xf numFmtId="10" fontId="0" fillId="2" borderId="7" xfId="0" applyNumberFormat="1" applyFont="1" applyFill="1" applyBorder="1" applyAlignment="1">
      <alignment vertical="center"/>
    </xf>
    <xf numFmtId="0" fontId="1" fillId="11" borderId="32" xfId="0" applyFont="1" applyFill="1" applyBorder="1" applyAlignment="1">
      <alignment vertical="center" wrapText="1"/>
    </xf>
    <xf numFmtId="0" fontId="1" fillId="6" borderId="44" xfId="0" applyFont="1" applyFill="1" applyBorder="1" applyAlignment="1">
      <alignment horizontal="center" vertical="center" textRotation="90" wrapText="1"/>
    </xf>
    <xf numFmtId="0" fontId="0" fillId="0" borderId="18" xfId="0" applyFont="1" applyBorder="1" applyAlignment="1">
      <alignment vertical="center" wrapText="1"/>
    </xf>
    <xf numFmtId="0" fontId="0" fillId="0" borderId="3" xfId="0" applyFont="1" applyBorder="1" applyAlignment="1">
      <alignment vertical="center" wrapText="1"/>
    </xf>
    <xf numFmtId="10" fontId="1" fillId="11" borderId="2" xfId="0" applyNumberFormat="1" applyFont="1" applyFill="1" applyBorder="1" applyAlignment="1">
      <alignment horizontal="center" vertical="center" wrapText="1"/>
    </xf>
    <xf numFmtId="3" fontId="1" fillId="11" borderId="2" xfId="0" applyNumberFormat="1" applyFont="1" applyFill="1" applyBorder="1" applyAlignment="1">
      <alignment horizontal="center" vertical="center" wrapText="1"/>
    </xf>
    <xf numFmtId="3" fontId="1" fillId="11" borderId="6" xfId="0" applyNumberFormat="1" applyFont="1" applyFill="1" applyBorder="1" applyAlignment="1">
      <alignment horizontal="center" vertical="center" wrapText="1"/>
    </xf>
    <xf numFmtId="3" fontId="1" fillId="11" borderId="29" xfId="0" applyNumberFormat="1" applyFont="1" applyFill="1" applyBorder="1" applyAlignment="1">
      <alignment horizontal="center" vertical="center" wrapText="1"/>
    </xf>
    <xf numFmtId="3" fontId="1" fillId="6" borderId="47" xfId="0" applyNumberFormat="1" applyFont="1" applyFill="1" applyBorder="1" applyAlignment="1">
      <alignment horizontal="center" vertical="center" wrapText="1"/>
    </xf>
    <xf numFmtId="3" fontId="1" fillId="11" borderId="47" xfId="0" applyNumberFormat="1" applyFont="1" applyFill="1" applyBorder="1" applyAlignment="1">
      <alignment horizontal="center" vertical="center" wrapText="1"/>
    </xf>
    <xf numFmtId="3" fontId="1" fillId="3" borderId="47" xfId="0" applyNumberFormat="1" applyFont="1" applyFill="1" applyBorder="1" applyAlignment="1">
      <alignment horizontal="center" vertical="center" wrapText="1"/>
    </xf>
    <xf numFmtId="10" fontId="1" fillId="11" borderId="6" xfId="0" applyNumberFormat="1" applyFont="1" applyFill="1" applyBorder="1" applyAlignment="1">
      <alignment horizontal="center" vertical="center" wrapText="1"/>
    </xf>
    <xf numFmtId="10" fontId="1" fillId="6" borderId="47" xfId="0" applyNumberFormat="1" applyFont="1" applyFill="1" applyBorder="1" applyAlignment="1">
      <alignment horizontal="center" vertical="center" wrapText="1"/>
    </xf>
    <xf numFmtId="10" fontId="1" fillId="3" borderId="47" xfId="0" applyNumberFormat="1" applyFont="1" applyFill="1" applyBorder="1" applyAlignment="1">
      <alignment horizontal="center" vertical="center" wrapText="1"/>
    </xf>
    <xf numFmtId="0" fontId="0" fillId="6" borderId="55" xfId="0" applyFont="1" applyFill="1" applyBorder="1" applyAlignment="1">
      <alignment horizontal="center" vertical="center"/>
    </xf>
    <xf numFmtId="16" fontId="0" fillId="6" borderId="56" xfId="0" applyNumberFormat="1" applyFont="1" applyFill="1" applyBorder="1" applyAlignment="1">
      <alignment horizontal="center" vertical="center" wrapText="1"/>
    </xf>
    <xf numFmtId="0" fontId="0" fillId="6" borderId="55" xfId="0" applyFont="1" applyFill="1" applyBorder="1" applyAlignment="1">
      <alignment horizontal="left" vertical="center" wrapText="1"/>
    </xf>
    <xf numFmtId="0" fontId="0" fillId="6" borderId="3" xfId="0" applyFont="1" applyFill="1" applyBorder="1" applyAlignment="1">
      <alignment horizontal="center" vertical="center" wrapText="1"/>
    </xf>
    <xf numFmtId="3" fontId="1" fillId="6" borderId="3" xfId="0" applyNumberFormat="1" applyFont="1" applyFill="1" applyBorder="1" applyAlignment="1">
      <alignment horizontal="center" vertical="center" wrapText="1"/>
    </xf>
    <xf numFmtId="10" fontId="1" fillId="6" borderId="3" xfId="0" applyNumberFormat="1" applyFont="1" applyFill="1" applyBorder="1" applyAlignment="1">
      <alignment horizontal="center" vertical="center" wrapText="1"/>
    </xf>
    <xf numFmtId="49" fontId="0" fillId="6" borderId="3" xfId="0" applyNumberFormat="1" applyFont="1" applyFill="1" applyBorder="1" applyAlignment="1">
      <alignment horizontal="center" vertical="center" wrapText="1"/>
    </xf>
    <xf numFmtId="3" fontId="0" fillId="6" borderId="3" xfId="0" applyNumberFormat="1" applyFont="1" applyFill="1" applyBorder="1" applyAlignment="1">
      <alignment horizontal="right" wrapText="1"/>
    </xf>
    <xf numFmtId="0" fontId="0" fillId="6" borderId="56" xfId="0" applyFont="1" applyFill="1" applyBorder="1" applyAlignment="1">
      <alignment horizontal="center" vertical="center" wrapText="1"/>
    </xf>
    <xf numFmtId="0" fontId="7" fillId="6" borderId="59" xfId="0" applyFont="1" applyFill="1" applyBorder="1"/>
    <xf numFmtId="0" fontId="7" fillId="6" borderId="47" xfId="0" applyFont="1" applyFill="1" applyBorder="1"/>
    <xf numFmtId="0" fontId="0" fillId="6" borderId="75" xfId="0" applyFont="1" applyFill="1" applyBorder="1" applyAlignment="1">
      <alignment horizontal="left" vertical="center" wrapText="1"/>
    </xf>
    <xf numFmtId="0" fontId="0" fillId="6" borderId="48" xfId="0" applyFont="1" applyFill="1" applyBorder="1" applyAlignment="1">
      <alignment vertical="center" wrapText="1"/>
    </xf>
    <xf numFmtId="3" fontId="1" fillId="6" borderId="48" xfId="0" applyNumberFormat="1" applyFont="1" applyFill="1" applyBorder="1" applyAlignment="1">
      <alignment horizontal="center" vertical="center" wrapText="1"/>
    </xf>
    <xf numFmtId="10" fontId="1" fillId="6" borderId="47" xfId="0" applyNumberFormat="1" applyFont="1" applyFill="1" applyBorder="1" applyAlignment="1">
      <alignment horizontal="center" vertical="center"/>
    </xf>
    <xf numFmtId="0" fontId="0" fillId="6" borderId="48" xfId="0" applyFont="1" applyFill="1" applyBorder="1" applyAlignment="1">
      <alignment horizontal="center" vertical="center" wrapText="1"/>
    </xf>
    <xf numFmtId="3" fontId="0" fillId="6" borderId="49" xfId="0" applyNumberFormat="1" applyFont="1" applyFill="1" applyBorder="1" applyAlignment="1">
      <alignment horizontal="right" wrapText="1"/>
    </xf>
    <xf numFmtId="0" fontId="0" fillId="6" borderId="71" xfId="0" applyFont="1" applyFill="1" applyBorder="1" applyAlignment="1">
      <alignment vertical="center" wrapText="1"/>
    </xf>
    <xf numFmtId="0" fontId="0" fillId="0" borderId="5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11" fillId="15" borderId="2" xfId="0" applyFont="1" applyFill="1" applyBorder="1" applyAlignment="1">
      <alignment horizontal="center" vertical="center" wrapText="1"/>
    </xf>
    <xf numFmtId="3" fontId="7" fillId="6" borderId="47" xfId="0" applyNumberFormat="1" applyFont="1" applyFill="1" applyBorder="1"/>
    <xf numFmtId="3" fontId="11" fillId="0" borderId="0" xfId="0" applyNumberFormat="1" applyFont="1" applyFill="1" applyBorder="1" applyAlignment="1">
      <alignment horizontal="center" vertical="center" wrapText="1"/>
    </xf>
    <xf numFmtId="3" fontId="11" fillId="0" borderId="0" xfId="0" applyNumberFormat="1" applyFont="1" applyFill="1" applyBorder="1" applyAlignment="1">
      <alignment horizontal="center" vertical="center"/>
    </xf>
    <xf numFmtId="0" fontId="0" fillId="0" borderId="4" xfId="0" applyBorder="1" applyAlignment="1">
      <alignment wrapText="1"/>
    </xf>
    <xf numFmtId="0" fontId="0" fillId="0" borderId="5" xfId="0" applyBorder="1" applyAlignment="1">
      <alignment wrapText="1"/>
    </xf>
    <xf numFmtId="0" fontId="0" fillId="0" borderId="0" xfId="0" applyBorder="1" applyAlignment="1">
      <alignment vertical="center"/>
    </xf>
    <xf numFmtId="0" fontId="0" fillId="0" borderId="9" xfId="0" applyBorder="1" applyAlignment="1">
      <alignment vertical="center" wrapText="1"/>
    </xf>
    <xf numFmtId="9" fontId="0" fillId="0" borderId="9" xfId="0" applyNumberFormat="1" applyBorder="1" applyAlignment="1">
      <alignment horizontal="center" vertical="center"/>
    </xf>
    <xf numFmtId="0" fontId="0" fillId="0" borderId="6" xfId="0" applyBorder="1" applyAlignment="1">
      <alignment vertical="center" wrapText="1"/>
    </xf>
    <xf numFmtId="9" fontId="0" fillId="0" borderId="6" xfId="0" applyNumberFormat="1" applyBorder="1" applyAlignment="1">
      <alignment horizontal="center" vertical="center"/>
    </xf>
    <xf numFmtId="0" fontId="0" fillId="0" borderId="4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5" xfId="0" applyBorder="1" applyAlignment="1">
      <alignment vertical="center" wrapText="1"/>
    </xf>
    <xf numFmtId="0" fontId="0" fillId="0" borderId="5" xfId="0" applyBorder="1" applyAlignment="1">
      <alignment vertical="center"/>
    </xf>
    <xf numFmtId="167" fontId="0" fillId="0" borderId="5" xfId="0" applyNumberFormat="1" applyBorder="1" applyAlignment="1">
      <alignment vertical="center"/>
    </xf>
    <xf numFmtId="0" fontId="0" fillId="0" borderId="12" xfId="0" applyBorder="1" applyAlignment="1">
      <alignment vertical="center" wrapText="1"/>
    </xf>
    <xf numFmtId="0" fontId="0" fillId="0" borderId="13" xfId="0" applyBorder="1" applyAlignment="1">
      <alignment horizontal="center" vertical="center"/>
    </xf>
    <xf numFmtId="0" fontId="0" fillId="0" borderId="6" xfId="0" applyBorder="1" applyAlignment="1">
      <alignment horizontal="center" vertical="center" wrapText="1"/>
    </xf>
    <xf numFmtId="0" fontId="0" fillId="0" borderId="6" xfId="0" applyBorder="1" applyAlignment="1">
      <alignment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vertical="center" wrapText="1"/>
    </xf>
    <xf numFmtId="0" fontId="0" fillId="0" borderId="4" xfId="0" applyBorder="1" applyAlignment="1">
      <alignment vertical="center"/>
    </xf>
    <xf numFmtId="167" fontId="0" fillId="0" borderId="4" xfId="0" applyNumberFormat="1" applyBorder="1" applyAlignment="1">
      <alignment vertical="center"/>
    </xf>
    <xf numFmtId="0" fontId="0" fillId="0" borderId="33" xfId="0" applyBorder="1" applyAlignment="1">
      <alignment vertical="center" wrapText="1"/>
    </xf>
    <xf numFmtId="9" fontId="0" fillId="0" borderId="5" xfId="0" applyNumberFormat="1" applyBorder="1" applyAlignment="1">
      <alignment horizontal="center" vertical="center"/>
    </xf>
    <xf numFmtId="0" fontId="0" fillId="0" borderId="5" xfId="0" applyBorder="1" applyAlignment="1">
      <alignment horizontal="left" vertical="center" wrapText="1"/>
    </xf>
    <xf numFmtId="9" fontId="0" fillId="0" borderId="5" xfId="0" applyNumberFormat="1" applyBorder="1" applyAlignment="1">
      <alignment horizontal="center" vertical="center" wrapText="1"/>
    </xf>
    <xf numFmtId="9" fontId="0" fillId="0" borderId="5" xfId="2" applyFont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horizontal="left" vertical="top"/>
    </xf>
    <xf numFmtId="0" fontId="3" fillId="12" borderId="52" xfId="0" applyFont="1" applyFill="1" applyBorder="1" applyAlignment="1">
      <alignment horizontal="center" vertical="center" wrapText="1"/>
    </xf>
    <xf numFmtId="0" fontId="3" fillId="12" borderId="53" xfId="0" applyFont="1" applyFill="1" applyBorder="1" applyAlignment="1">
      <alignment horizontal="center" vertical="center" wrapText="1"/>
    </xf>
    <xf numFmtId="0" fontId="3" fillId="12" borderId="54" xfId="0" applyFont="1" applyFill="1" applyBorder="1" applyAlignment="1">
      <alignment horizontal="center" vertical="center" wrapText="1"/>
    </xf>
    <xf numFmtId="0" fontId="0" fillId="0" borderId="14" xfId="0" applyBorder="1" applyAlignment="1">
      <alignment horizontal="center" vertical="center"/>
    </xf>
    <xf numFmtId="0" fontId="23" fillId="4" borderId="50" xfId="0" applyFont="1" applyFill="1" applyBorder="1" applyAlignment="1">
      <alignment horizontal="center"/>
    </xf>
    <xf numFmtId="0" fontId="23" fillId="4" borderId="48" xfId="0" applyFont="1" applyFill="1" applyBorder="1" applyAlignment="1">
      <alignment horizontal="center"/>
    </xf>
    <xf numFmtId="0" fontId="1" fillId="6" borderId="50" xfId="0" applyFont="1" applyFill="1" applyBorder="1" applyAlignment="1">
      <alignment horizontal="center"/>
    </xf>
    <xf numFmtId="0" fontId="1" fillId="6" borderId="48" xfId="0" applyFont="1" applyFill="1" applyBorder="1" applyAlignment="1">
      <alignment horizont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3" fillId="6" borderId="52" xfId="0" applyFont="1" applyFill="1" applyBorder="1" applyAlignment="1">
      <alignment horizontal="center" vertical="center" textRotation="90" wrapText="1"/>
    </xf>
    <xf numFmtId="0" fontId="3" fillId="6" borderId="53" xfId="0" applyFont="1" applyFill="1" applyBorder="1" applyAlignment="1">
      <alignment horizontal="center" vertical="center" textRotation="90" wrapText="1"/>
    </xf>
    <xf numFmtId="0" fontId="3" fillId="6" borderId="54" xfId="0" applyFont="1" applyFill="1" applyBorder="1" applyAlignment="1">
      <alignment horizontal="center" vertical="center" textRotation="90" wrapText="1"/>
    </xf>
    <xf numFmtId="0" fontId="1" fillId="3" borderId="13" xfId="0" applyFont="1" applyFill="1" applyBorder="1" applyAlignment="1">
      <alignment horizontal="center" vertical="center"/>
    </xf>
    <xf numFmtId="0" fontId="1" fillId="3" borderId="6" xfId="0" applyFont="1" applyFill="1" applyBorder="1" applyAlignment="1">
      <alignment horizontal="center" vertical="center"/>
    </xf>
    <xf numFmtId="0" fontId="1" fillId="5" borderId="8" xfId="0" applyFont="1" applyFill="1" applyBorder="1" applyAlignment="1">
      <alignment horizontal="center" vertical="center" wrapText="1"/>
    </xf>
    <xf numFmtId="0" fontId="1" fillId="5" borderId="11" xfId="0" applyFont="1" applyFill="1" applyBorder="1" applyAlignment="1">
      <alignment horizontal="center" vertical="center" wrapText="1"/>
    </xf>
    <xf numFmtId="0" fontId="1" fillId="5" borderId="13" xfId="0" applyFont="1" applyFill="1" applyBorder="1" applyAlignment="1">
      <alignment horizontal="center" vertical="center" wrapText="1"/>
    </xf>
    <xf numFmtId="0" fontId="1" fillId="5" borderId="9" xfId="0" applyFont="1" applyFill="1" applyBorder="1" applyAlignment="1">
      <alignment horizontal="center" vertical="center" textRotation="90" wrapText="1"/>
    </xf>
    <xf numFmtId="0" fontId="1" fillId="5" borderId="5" xfId="0" applyFont="1" applyFill="1" applyBorder="1" applyAlignment="1">
      <alignment horizontal="center" vertical="center" textRotation="90" wrapText="1"/>
    </xf>
    <xf numFmtId="0" fontId="1" fillId="5" borderId="6" xfId="0" applyFont="1" applyFill="1" applyBorder="1" applyAlignment="1">
      <alignment horizontal="center" vertical="center" textRotation="90" wrapText="1"/>
    </xf>
    <xf numFmtId="0" fontId="1" fillId="5" borderId="9" xfId="0" applyFont="1" applyFill="1" applyBorder="1" applyAlignment="1">
      <alignment horizontal="center" vertical="center" wrapText="1"/>
    </xf>
    <xf numFmtId="0" fontId="1" fillId="5" borderId="5" xfId="0" applyFont="1" applyFill="1" applyBorder="1" applyAlignment="1">
      <alignment horizontal="center" vertical="center" wrapText="1"/>
    </xf>
    <xf numFmtId="0" fontId="1" fillId="5" borderId="6" xfId="0" applyFont="1" applyFill="1" applyBorder="1" applyAlignment="1">
      <alignment horizontal="center" vertical="center" wrapText="1"/>
    </xf>
    <xf numFmtId="0" fontId="1" fillId="3" borderId="29" xfId="0" applyFont="1" applyFill="1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3" fontId="1" fillId="5" borderId="37" xfId="0" applyNumberFormat="1" applyFont="1" applyFill="1" applyBorder="1" applyAlignment="1">
      <alignment horizontal="center" vertical="center" wrapText="1"/>
    </xf>
    <xf numFmtId="0" fontId="1" fillId="5" borderId="38" xfId="0" applyFont="1" applyFill="1" applyBorder="1" applyAlignment="1">
      <alignment horizontal="center" vertical="center" wrapText="1"/>
    </xf>
    <xf numFmtId="3" fontId="1" fillId="5" borderId="38" xfId="0" applyNumberFormat="1" applyFont="1" applyFill="1" applyBorder="1" applyAlignment="1">
      <alignment horizontal="center" vertical="center" wrapText="1"/>
    </xf>
    <xf numFmtId="0" fontId="1" fillId="5" borderId="39" xfId="0" applyFont="1" applyFill="1" applyBorder="1" applyAlignment="1">
      <alignment horizontal="center" vertical="center" wrapText="1"/>
    </xf>
    <xf numFmtId="3" fontId="1" fillId="5" borderId="36" xfId="0" applyNumberFormat="1" applyFont="1" applyFill="1" applyBorder="1" applyAlignment="1">
      <alignment horizontal="center" vertical="center" wrapText="1"/>
    </xf>
    <xf numFmtId="14" fontId="1" fillId="5" borderId="14" xfId="0" applyNumberFormat="1" applyFont="1" applyFill="1" applyBorder="1" applyAlignment="1">
      <alignment horizontal="center" vertical="center" wrapText="1"/>
    </xf>
    <xf numFmtId="3" fontId="1" fillId="5" borderId="16" xfId="0" applyNumberFormat="1" applyFont="1" applyFill="1" applyBorder="1" applyAlignment="1">
      <alignment horizontal="center" vertical="center" wrapText="1"/>
    </xf>
    <xf numFmtId="14" fontId="1" fillId="5" borderId="35" xfId="0" applyNumberFormat="1" applyFont="1" applyFill="1" applyBorder="1" applyAlignment="1">
      <alignment horizontal="center" vertical="center" wrapText="1"/>
    </xf>
    <xf numFmtId="3" fontId="1" fillId="5" borderId="8" xfId="0" applyNumberFormat="1" applyFont="1" applyFill="1" applyBorder="1" applyAlignment="1">
      <alignment horizontal="center" vertical="center" wrapText="1"/>
    </xf>
    <xf numFmtId="3" fontId="1" fillId="5" borderId="9" xfId="0" applyNumberFormat="1" applyFont="1" applyFill="1" applyBorder="1" applyAlignment="1">
      <alignment horizontal="center" vertical="center" wrapText="1"/>
    </xf>
    <xf numFmtId="0" fontId="1" fillId="5" borderId="10" xfId="0" applyFont="1" applyFill="1" applyBorder="1" applyAlignment="1">
      <alignment horizontal="center" vertical="center" wrapText="1"/>
    </xf>
    <xf numFmtId="3" fontId="1" fillId="5" borderId="11" xfId="0" applyNumberFormat="1" applyFont="1" applyFill="1" applyBorder="1" applyAlignment="1">
      <alignment horizontal="center" vertical="center" wrapText="1"/>
    </xf>
    <xf numFmtId="14" fontId="1" fillId="5" borderId="5" xfId="0" applyNumberFormat="1" applyFont="1" applyFill="1" applyBorder="1" applyAlignment="1">
      <alignment horizontal="center" vertical="center" wrapText="1"/>
    </xf>
    <xf numFmtId="3" fontId="1" fillId="5" borderId="5" xfId="0" applyNumberFormat="1" applyFont="1" applyFill="1" applyBorder="1" applyAlignment="1">
      <alignment horizontal="center" vertical="center" wrapText="1"/>
    </xf>
    <xf numFmtId="14" fontId="1" fillId="5" borderId="12" xfId="0" applyNumberFormat="1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1" fillId="3" borderId="26" xfId="0" applyFont="1" applyFill="1" applyBorder="1" applyAlignment="1">
      <alignment horizontal="center"/>
    </xf>
    <xf numFmtId="0" fontId="1" fillId="3" borderId="2" xfId="0" applyFont="1" applyFill="1" applyBorder="1" applyAlignment="1">
      <alignment horizontal="center"/>
    </xf>
    <xf numFmtId="0" fontId="1" fillId="14" borderId="50" xfId="0" applyFont="1" applyFill="1" applyBorder="1" applyAlignment="1">
      <alignment horizontal="center"/>
    </xf>
    <xf numFmtId="0" fontId="1" fillId="14" borderId="48" xfId="0" applyFont="1" applyFill="1" applyBorder="1" applyAlignment="1">
      <alignment horizontal="center"/>
    </xf>
    <xf numFmtId="0" fontId="3" fillId="6" borderId="44" xfId="0" applyFont="1" applyFill="1" applyBorder="1" applyAlignment="1">
      <alignment horizontal="center" vertical="center" textRotation="90" wrapText="1"/>
    </xf>
    <xf numFmtId="0" fontId="3" fillId="6" borderId="46" xfId="0" applyFont="1" applyFill="1" applyBorder="1" applyAlignment="1">
      <alignment horizontal="center" vertical="center" textRotation="90" wrapText="1"/>
    </xf>
    <xf numFmtId="0" fontId="0" fillId="0" borderId="0" xfId="0" applyFont="1" applyAlignment="1">
      <alignment horizontal="left" vertical="center" wrapText="1"/>
    </xf>
    <xf numFmtId="0" fontId="0" fillId="0" borderId="8" xfId="0" applyFont="1" applyFill="1" applyBorder="1" applyAlignment="1">
      <alignment horizontal="center" vertical="center"/>
    </xf>
    <xf numFmtId="0" fontId="0" fillId="0" borderId="11" xfId="0" applyFont="1" applyFill="1" applyBorder="1" applyAlignment="1">
      <alignment horizontal="center" vertical="center"/>
    </xf>
    <xf numFmtId="0" fontId="3" fillId="12" borderId="37" xfId="0" applyFont="1" applyFill="1" applyBorder="1" applyAlignment="1">
      <alignment horizontal="center" vertical="center" wrapText="1"/>
    </xf>
    <xf numFmtId="0" fontId="3" fillId="12" borderId="36" xfId="0" applyFont="1" applyFill="1" applyBorder="1" applyAlignment="1">
      <alignment horizontal="center" vertical="center" wrapText="1"/>
    </xf>
    <xf numFmtId="0" fontId="3" fillId="12" borderId="76" xfId="0" applyFont="1" applyFill="1" applyBorder="1" applyAlignment="1">
      <alignment horizontal="center" vertical="center" wrapText="1"/>
    </xf>
    <xf numFmtId="0" fontId="0" fillId="0" borderId="9" xfId="0" applyFont="1" applyFill="1" applyBorder="1" applyAlignment="1">
      <alignment horizontal="center" vertical="center"/>
    </xf>
    <xf numFmtId="0" fontId="0" fillId="0" borderId="5" xfId="0" applyFont="1" applyFill="1" applyBorder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3" fillId="6" borderId="45" xfId="0" applyFont="1" applyFill="1" applyBorder="1" applyAlignment="1">
      <alignment horizontal="center" vertical="center" textRotation="90" wrapText="1"/>
    </xf>
    <xf numFmtId="0" fontId="1" fillId="5" borderId="12" xfId="0" applyFont="1" applyFill="1" applyBorder="1" applyAlignment="1">
      <alignment horizontal="center" vertical="center" wrapText="1"/>
    </xf>
    <xf numFmtId="0" fontId="1" fillId="5" borderId="43" xfId="0" applyFont="1" applyFill="1" applyBorder="1" applyAlignment="1">
      <alignment horizontal="center" vertical="center"/>
    </xf>
    <xf numFmtId="0" fontId="1" fillId="5" borderId="44" xfId="0" applyFont="1" applyFill="1" applyBorder="1" applyAlignment="1">
      <alignment horizontal="center" vertical="center"/>
    </xf>
    <xf numFmtId="0" fontId="1" fillId="5" borderId="46" xfId="0" applyFont="1" applyFill="1" applyBorder="1" applyAlignment="1">
      <alignment horizontal="center" vertical="center"/>
    </xf>
    <xf numFmtId="0" fontId="0" fillId="5" borderId="20" xfId="0" applyFont="1" applyFill="1" applyBorder="1" applyAlignment="1">
      <alignment horizontal="center" vertical="center"/>
    </xf>
    <xf numFmtId="0" fontId="0" fillId="5" borderId="27" xfId="0" applyFont="1" applyFill="1" applyBorder="1" applyAlignment="1">
      <alignment horizontal="center" vertical="center"/>
    </xf>
    <xf numFmtId="0" fontId="0" fillId="5" borderId="26" xfId="0" applyFont="1" applyFill="1" applyBorder="1" applyAlignment="1">
      <alignment horizontal="center" vertical="center"/>
    </xf>
    <xf numFmtId="0" fontId="0" fillId="5" borderId="9" xfId="0" applyFont="1" applyFill="1" applyBorder="1" applyAlignment="1">
      <alignment horizontal="center" vertical="center"/>
    </xf>
    <xf numFmtId="0" fontId="0" fillId="5" borderId="5" xfId="0" applyFont="1" applyFill="1" applyBorder="1" applyAlignment="1">
      <alignment horizontal="center" vertical="center"/>
    </xf>
    <xf numFmtId="0" fontId="0" fillId="5" borderId="6" xfId="0" applyFont="1" applyFill="1" applyBorder="1" applyAlignment="1">
      <alignment horizontal="center" vertical="center"/>
    </xf>
    <xf numFmtId="0" fontId="0" fillId="5" borderId="5" xfId="0" applyFont="1" applyFill="1" applyBorder="1" applyAlignment="1">
      <alignment horizontal="center" vertical="center" wrapText="1"/>
    </xf>
    <xf numFmtId="0" fontId="0" fillId="5" borderId="6" xfId="0" applyFont="1" applyFill="1" applyBorder="1" applyAlignment="1">
      <alignment horizontal="center" vertical="center" wrapText="1"/>
    </xf>
    <xf numFmtId="0" fontId="0" fillId="5" borderId="14" xfId="0" applyFont="1" applyFill="1" applyBorder="1" applyAlignment="1">
      <alignment horizontal="center" vertical="center"/>
    </xf>
    <xf numFmtId="0" fontId="11" fillId="5" borderId="26" xfId="0" applyFont="1" applyFill="1" applyBorder="1" applyAlignment="1">
      <alignment horizontal="center" vertical="center"/>
    </xf>
    <xf numFmtId="0" fontId="11" fillId="5" borderId="55" xfId="0" applyFont="1" applyFill="1" applyBorder="1" applyAlignment="1">
      <alignment horizontal="center" vertical="center"/>
    </xf>
    <xf numFmtId="0" fontId="11" fillId="5" borderId="27" xfId="0" applyFont="1" applyFill="1" applyBorder="1" applyAlignment="1">
      <alignment horizontal="center" vertical="center"/>
    </xf>
    <xf numFmtId="0" fontId="11" fillId="5" borderId="62" xfId="0" applyFont="1" applyFill="1" applyBorder="1" applyAlignment="1">
      <alignment horizontal="center" vertical="center"/>
    </xf>
    <xf numFmtId="3" fontId="13" fillId="9" borderId="68" xfId="0" applyNumberFormat="1" applyFont="1" applyFill="1" applyBorder="1" applyAlignment="1">
      <alignment horizontal="center" vertical="center" wrapText="1"/>
    </xf>
    <xf numFmtId="3" fontId="13" fillId="9" borderId="65" xfId="0" applyNumberFormat="1" applyFont="1" applyFill="1" applyBorder="1" applyAlignment="1">
      <alignment horizontal="center" vertical="center" wrapText="1"/>
    </xf>
    <xf numFmtId="3" fontId="13" fillId="9" borderId="69" xfId="0" applyNumberFormat="1" applyFont="1" applyFill="1" applyBorder="1" applyAlignment="1">
      <alignment horizontal="center" vertical="center" wrapText="1"/>
    </xf>
    <xf numFmtId="0" fontId="11" fillId="9" borderId="18" xfId="0" applyFont="1" applyFill="1" applyBorder="1" applyAlignment="1">
      <alignment horizontal="center" vertical="center" wrapText="1"/>
    </xf>
    <xf numFmtId="0" fontId="11" fillId="9" borderId="3" xfId="0" applyFont="1" applyFill="1" applyBorder="1" applyAlignment="1">
      <alignment horizontal="center" vertical="center" wrapText="1"/>
    </xf>
    <xf numFmtId="0" fontId="11" fillId="9" borderId="19" xfId="0" applyFont="1" applyFill="1" applyBorder="1" applyAlignment="1">
      <alignment horizontal="center" vertical="center" wrapText="1"/>
    </xf>
    <xf numFmtId="0" fontId="11" fillId="9" borderId="40" xfId="0" applyFont="1" applyFill="1" applyBorder="1" applyAlignment="1">
      <alignment horizontal="center" vertical="center" wrapText="1"/>
    </xf>
    <xf numFmtId="0" fontId="11" fillId="9" borderId="72" xfId="0" applyFont="1" applyFill="1" applyBorder="1" applyAlignment="1">
      <alignment horizontal="center" vertical="center" wrapText="1"/>
    </xf>
    <xf numFmtId="0" fontId="11" fillId="9" borderId="74" xfId="0" applyFont="1" applyFill="1" applyBorder="1" applyAlignment="1">
      <alignment horizontal="center" vertical="center" wrapText="1"/>
    </xf>
    <xf numFmtId="0" fontId="11" fillId="9" borderId="60" xfId="0" applyFont="1" applyFill="1" applyBorder="1" applyAlignment="1">
      <alignment horizontal="center" vertical="center" wrapText="1"/>
    </xf>
    <xf numFmtId="0" fontId="11" fillId="9" borderId="68" xfId="0" applyFont="1" applyFill="1" applyBorder="1" applyAlignment="1">
      <alignment horizontal="center" vertical="center" wrapText="1"/>
    </xf>
    <xf numFmtId="0" fontId="11" fillId="9" borderId="70" xfId="0" applyFont="1" applyFill="1" applyBorder="1" applyAlignment="1">
      <alignment horizontal="center" vertical="center" wrapText="1"/>
    </xf>
    <xf numFmtId="0" fontId="11" fillId="9" borderId="66" xfId="0" applyFont="1" applyFill="1" applyBorder="1" applyAlignment="1">
      <alignment horizontal="center" vertical="center" wrapText="1"/>
    </xf>
    <xf numFmtId="0" fontId="11" fillId="5" borderId="2" xfId="0" applyFont="1" applyFill="1" applyBorder="1" applyAlignment="1">
      <alignment horizontal="center" vertical="center"/>
    </xf>
    <xf numFmtId="0" fontId="11" fillId="5" borderId="3" xfId="0" applyFont="1" applyFill="1" applyBorder="1" applyAlignment="1">
      <alignment horizontal="center" vertical="center"/>
    </xf>
    <xf numFmtId="0" fontId="11" fillId="5" borderId="19" xfId="0" applyFont="1" applyFill="1" applyBorder="1" applyAlignment="1">
      <alignment horizontal="center" vertical="center"/>
    </xf>
    <xf numFmtId="0" fontId="11" fillId="5" borderId="4" xfId="0" applyFont="1" applyFill="1" applyBorder="1" applyAlignment="1">
      <alignment horizontal="center" vertical="center"/>
    </xf>
    <xf numFmtId="0" fontId="0" fillId="7" borderId="9" xfId="0" applyFont="1" applyFill="1" applyBorder="1" applyAlignment="1">
      <alignment horizontal="center" vertical="center"/>
    </xf>
    <xf numFmtId="0" fontId="0" fillId="7" borderId="5" xfId="0" applyFont="1" applyFill="1" applyBorder="1" applyAlignment="1">
      <alignment horizontal="center" vertical="center"/>
    </xf>
    <xf numFmtId="0" fontId="0" fillId="7" borderId="2" xfId="0" applyFont="1" applyFill="1" applyBorder="1" applyAlignment="1">
      <alignment horizontal="center" vertical="center"/>
    </xf>
    <xf numFmtId="0" fontId="13" fillId="5" borderId="44" xfId="0" applyFont="1" applyFill="1" applyBorder="1" applyAlignment="1">
      <alignment horizontal="center" vertical="center"/>
    </xf>
    <xf numFmtId="0" fontId="13" fillId="5" borderId="46" xfId="0" applyFont="1" applyFill="1" applyBorder="1" applyAlignment="1">
      <alignment horizontal="center" vertical="center"/>
    </xf>
    <xf numFmtId="0" fontId="1" fillId="7" borderId="52" xfId="0" applyFont="1" applyFill="1" applyBorder="1" applyAlignment="1">
      <alignment horizontal="center" vertical="center"/>
    </xf>
    <xf numFmtId="0" fontId="1" fillId="7" borderId="53" xfId="0" applyFont="1" applyFill="1" applyBorder="1" applyAlignment="1">
      <alignment horizontal="center" vertical="center"/>
    </xf>
    <xf numFmtId="0" fontId="1" fillId="7" borderId="67" xfId="0" applyFont="1" applyFill="1" applyBorder="1" applyAlignment="1">
      <alignment horizontal="center" vertical="center"/>
    </xf>
    <xf numFmtId="0" fontId="0" fillId="7" borderId="18" xfId="0" applyFont="1" applyFill="1" applyBorder="1" applyAlignment="1">
      <alignment horizontal="center" vertical="center"/>
    </xf>
    <xf numFmtId="0" fontId="0" fillId="7" borderId="3" xfId="0" applyFont="1" applyFill="1" applyBorder="1" applyAlignment="1">
      <alignment horizontal="center" vertical="center"/>
    </xf>
    <xf numFmtId="0" fontId="0" fillId="7" borderId="4" xfId="0" applyFont="1" applyFill="1" applyBorder="1" applyAlignment="1">
      <alignment horizontal="center" vertical="center"/>
    </xf>
    <xf numFmtId="0" fontId="0" fillId="7" borderId="28" xfId="0" applyFont="1" applyFill="1" applyBorder="1" applyAlignment="1">
      <alignment horizontal="center" vertical="center"/>
    </xf>
    <xf numFmtId="0" fontId="0" fillId="7" borderId="14" xfId="0" applyFont="1" applyFill="1" applyBorder="1" applyAlignment="1">
      <alignment horizontal="center" vertical="center"/>
    </xf>
    <xf numFmtId="0" fontId="0" fillId="7" borderId="26" xfId="0" applyFont="1" applyFill="1" applyBorder="1" applyAlignment="1">
      <alignment horizontal="center" vertical="center"/>
    </xf>
    <xf numFmtId="0" fontId="1" fillId="7" borderId="45" xfId="0" applyFont="1" applyFill="1" applyBorder="1" applyAlignment="1">
      <alignment horizontal="center" vertical="center"/>
    </xf>
    <xf numFmtId="0" fontId="1" fillId="7" borderId="54" xfId="0" applyFont="1" applyFill="1" applyBorder="1" applyAlignment="1">
      <alignment horizontal="center" vertical="center"/>
    </xf>
    <xf numFmtId="0" fontId="0" fillId="7" borderId="27" xfId="0" applyFont="1" applyFill="1" applyBorder="1" applyAlignment="1">
      <alignment horizontal="center" vertical="center"/>
    </xf>
    <xf numFmtId="0" fontId="0" fillId="7" borderId="29" xfId="0" applyFont="1" applyFill="1" applyBorder="1" applyAlignment="1">
      <alignment horizontal="center" vertical="center"/>
    </xf>
    <xf numFmtId="0" fontId="1" fillId="7" borderId="52" xfId="0" applyFont="1" applyFill="1" applyBorder="1" applyAlignment="1">
      <alignment horizontal="center" vertical="center" textRotation="90"/>
    </xf>
    <xf numFmtId="0" fontId="1" fillId="7" borderId="53" xfId="0" applyFont="1" applyFill="1" applyBorder="1" applyAlignment="1">
      <alignment horizontal="center" vertical="center" textRotation="90"/>
    </xf>
    <xf numFmtId="0" fontId="1" fillId="7" borderId="54" xfId="0" applyFont="1" applyFill="1" applyBorder="1" applyAlignment="1">
      <alignment horizontal="center" vertical="center" textRotation="90"/>
    </xf>
    <xf numFmtId="0" fontId="0" fillId="7" borderId="6" xfId="0" applyFont="1" applyFill="1" applyBorder="1" applyAlignment="1">
      <alignment horizontal="center" vertical="center"/>
    </xf>
    <xf numFmtId="0" fontId="0" fillId="5" borderId="2" xfId="0" applyFont="1" applyFill="1" applyBorder="1" applyAlignment="1">
      <alignment horizontal="center" vertical="center"/>
    </xf>
    <xf numFmtId="0" fontId="1" fillId="5" borderId="52" xfId="0" applyFont="1" applyFill="1" applyBorder="1" applyAlignment="1">
      <alignment horizontal="center" vertical="center"/>
    </xf>
    <xf numFmtId="0" fontId="1" fillId="5" borderId="53" xfId="0" applyFont="1" applyFill="1" applyBorder="1" applyAlignment="1">
      <alignment horizontal="center" vertical="center"/>
    </xf>
    <xf numFmtId="0" fontId="1" fillId="5" borderId="67" xfId="0" applyFont="1" applyFill="1" applyBorder="1" applyAlignment="1">
      <alignment horizontal="center" vertical="center"/>
    </xf>
    <xf numFmtId="0" fontId="1" fillId="7" borderId="45" xfId="0" applyFont="1" applyFill="1" applyBorder="1" applyAlignment="1">
      <alignment horizontal="center" vertical="center" textRotation="90"/>
    </xf>
    <xf numFmtId="0" fontId="1" fillId="5" borderId="52" xfId="0" applyFont="1" applyFill="1" applyBorder="1" applyAlignment="1">
      <alignment horizontal="center" vertical="center" textRotation="90"/>
    </xf>
    <xf numFmtId="0" fontId="1" fillId="5" borderId="53" xfId="0" applyFont="1" applyFill="1" applyBorder="1" applyAlignment="1">
      <alignment horizontal="center" vertical="center" textRotation="90"/>
    </xf>
    <xf numFmtId="0" fontId="1" fillId="5" borderId="54" xfId="0" applyFont="1" applyFill="1" applyBorder="1" applyAlignment="1">
      <alignment horizontal="center" vertical="center" textRotation="90"/>
    </xf>
    <xf numFmtId="0" fontId="0" fillId="5" borderId="28" xfId="0" applyFont="1" applyFill="1" applyBorder="1" applyAlignment="1">
      <alignment horizontal="center" vertical="center"/>
    </xf>
    <xf numFmtId="0" fontId="0" fillId="7" borderId="55" xfId="0" applyFont="1" applyFill="1" applyBorder="1" applyAlignment="1">
      <alignment horizontal="center" vertical="center"/>
    </xf>
    <xf numFmtId="0" fontId="1" fillId="5" borderId="54" xfId="0" applyFont="1" applyFill="1" applyBorder="1" applyAlignment="1">
      <alignment horizontal="center" vertical="center"/>
    </xf>
    <xf numFmtId="0" fontId="0" fillId="5" borderId="18" xfId="0" applyFont="1" applyFill="1" applyBorder="1" applyAlignment="1">
      <alignment horizontal="center" vertical="center"/>
    </xf>
    <xf numFmtId="0" fontId="0" fillId="5" borderId="3" xfId="0" applyFont="1" applyFill="1" applyBorder="1" applyAlignment="1">
      <alignment horizontal="center" vertical="center"/>
    </xf>
    <xf numFmtId="0" fontId="0" fillId="5" borderId="19" xfId="0" applyFont="1" applyFill="1" applyBorder="1" applyAlignment="1">
      <alignment horizontal="center" vertical="center"/>
    </xf>
    <xf numFmtId="0" fontId="11" fillId="9" borderId="41" xfId="0" applyFont="1" applyFill="1" applyBorder="1" applyAlignment="1">
      <alignment horizontal="center" vertical="center" wrapText="1"/>
    </xf>
    <xf numFmtId="0" fontId="11" fillId="9" borderId="24" xfId="0" applyFont="1" applyFill="1" applyBorder="1" applyAlignment="1">
      <alignment horizontal="center" vertical="center" wrapText="1"/>
    </xf>
    <xf numFmtId="0" fontId="11" fillId="9" borderId="42" xfId="0" applyFont="1" applyFill="1" applyBorder="1" applyAlignment="1">
      <alignment horizontal="center" vertical="center" wrapText="1"/>
    </xf>
    <xf numFmtId="0" fontId="0" fillId="5" borderId="29" xfId="0" applyFont="1" applyFill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0" fillId="0" borderId="18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51" xfId="0" applyFont="1" applyBorder="1" applyAlignment="1">
      <alignment horizontal="center" vertical="center" wrapText="1"/>
    </xf>
    <xf numFmtId="0" fontId="0" fillId="0" borderId="56" xfId="0" applyFont="1" applyBorder="1" applyAlignment="1">
      <alignment horizontal="center" vertical="center" wrapText="1"/>
    </xf>
    <xf numFmtId="0" fontId="14" fillId="3" borderId="59" xfId="0" applyFont="1" applyFill="1" applyBorder="1" applyAlignment="1">
      <alignment horizontal="center" vertical="center"/>
    </xf>
    <xf numFmtId="0" fontId="14" fillId="3" borderId="47" xfId="0" applyFont="1" applyFill="1" applyBorder="1" applyAlignment="1">
      <alignment horizontal="center" vertical="center"/>
    </xf>
    <xf numFmtId="0" fontId="14" fillId="3" borderId="61" xfId="0" applyFont="1" applyFill="1" applyBorder="1" applyAlignment="1">
      <alignment horizontal="center" vertical="center"/>
    </xf>
    <xf numFmtId="0" fontId="1" fillId="6" borderId="59" xfId="0" applyFont="1" applyFill="1" applyBorder="1" applyAlignment="1">
      <alignment horizontal="center" vertical="center"/>
    </xf>
    <xf numFmtId="0" fontId="1" fillId="6" borderId="47" xfId="0" applyFont="1" applyFill="1" applyBorder="1" applyAlignment="1">
      <alignment horizontal="center" vertical="center"/>
    </xf>
    <xf numFmtId="0" fontId="1" fillId="6" borderId="61" xfId="0" applyFont="1" applyFill="1" applyBorder="1" applyAlignment="1">
      <alignment horizontal="center" vertical="center"/>
    </xf>
    <xf numFmtId="0" fontId="0" fillId="0" borderId="9" xfId="0" applyFont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1" fillId="11" borderId="73" xfId="0" applyFont="1" applyFill="1" applyBorder="1" applyAlignment="1">
      <alignment horizontal="center" vertical="center"/>
    </xf>
    <xf numFmtId="0" fontId="1" fillId="11" borderId="58" xfId="0" applyFont="1" applyFill="1" applyBorder="1" applyAlignment="1">
      <alignment horizontal="center" vertical="center"/>
    </xf>
    <xf numFmtId="0" fontId="1" fillId="11" borderId="69" xfId="0" applyFont="1" applyFill="1" applyBorder="1" applyAlignment="1">
      <alignment horizontal="center" vertical="center"/>
    </xf>
    <xf numFmtId="0" fontId="0" fillId="0" borderId="9" xfId="0" applyFont="1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16" fontId="0" fillId="0" borderId="9" xfId="0" applyNumberFormat="1" applyFont="1" applyBorder="1" applyAlignment="1">
      <alignment horizontal="center" vertical="center" wrapText="1"/>
    </xf>
    <xf numFmtId="16" fontId="0" fillId="0" borderId="5" xfId="0" applyNumberFormat="1" applyFont="1" applyBorder="1" applyAlignment="1">
      <alignment horizontal="center" vertical="center" wrapText="1"/>
    </xf>
    <xf numFmtId="0" fontId="1" fillId="11" borderId="6" xfId="0" applyFont="1" applyFill="1" applyBorder="1" applyAlignment="1">
      <alignment horizontal="center" vertical="center"/>
    </xf>
    <xf numFmtId="0" fontId="1" fillId="11" borderId="8" xfId="0" applyFont="1" applyFill="1" applyBorder="1" applyAlignment="1">
      <alignment horizontal="center" vertical="center" wrapText="1"/>
    </xf>
    <xf numFmtId="0" fontId="1" fillId="11" borderId="11" xfId="0" applyFont="1" applyFill="1" applyBorder="1" applyAlignment="1">
      <alignment horizontal="center" vertical="center" wrapText="1"/>
    </xf>
    <xf numFmtId="0" fontId="1" fillId="11" borderId="13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/>
    </xf>
    <xf numFmtId="0" fontId="0" fillId="5" borderId="43" xfId="0" applyFont="1" applyFill="1" applyBorder="1" applyAlignment="1">
      <alignment horizontal="center" vertical="center" wrapText="1"/>
    </xf>
    <xf numFmtId="0" fontId="0" fillId="5" borderId="44" xfId="0" applyFont="1" applyFill="1" applyBorder="1" applyAlignment="1">
      <alignment horizontal="center" vertical="center" wrapText="1"/>
    </xf>
    <xf numFmtId="0" fontId="0" fillId="5" borderId="20" xfId="0" applyFont="1" applyFill="1" applyBorder="1" applyAlignment="1">
      <alignment horizontal="center" vertical="center" wrapText="1"/>
    </xf>
    <xf numFmtId="0" fontId="0" fillId="5" borderId="55" xfId="0" applyFont="1" applyFill="1" applyBorder="1" applyAlignment="1">
      <alignment horizontal="center" vertical="center" wrapText="1"/>
    </xf>
    <xf numFmtId="0" fontId="0" fillId="5" borderId="51" xfId="0" applyFont="1" applyFill="1" applyBorder="1" applyAlignment="1">
      <alignment horizontal="center" vertical="center" wrapText="1"/>
    </xf>
    <xf numFmtId="0" fontId="0" fillId="5" borderId="56" xfId="0" applyFont="1" applyFill="1" applyBorder="1" applyAlignment="1">
      <alignment horizontal="center" vertical="center" wrapText="1"/>
    </xf>
    <xf numFmtId="0" fontId="0" fillId="5" borderId="18" xfId="0" applyFont="1" applyFill="1" applyBorder="1" applyAlignment="1">
      <alignment horizontal="center" vertical="center" wrapText="1"/>
    </xf>
    <xf numFmtId="0" fontId="0" fillId="5" borderId="3" xfId="0" applyFont="1" applyFill="1" applyBorder="1" applyAlignment="1">
      <alignment horizontal="center" vertical="center" wrapText="1"/>
    </xf>
    <xf numFmtId="0" fontId="0" fillId="5" borderId="9" xfId="0" applyFont="1" applyFill="1" applyBorder="1" applyAlignment="1">
      <alignment horizontal="center" vertical="center" wrapText="1"/>
    </xf>
    <xf numFmtId="0" fontId="1" fillId="11" borderId="8" xfId="0" applyFont="1" applyFill="1" applyBorder="1" applyAlignment="1">
      <alignment horizontal="center" vertical="center"/>
    </xf>
    <xf numFmtId="0" fontId="1" fillId="11" borderId="11" xfId="0" applyFont="1" applyFill="1" applyBorder="1" applyAlignment="1">
      <alignment horizontal="center" vertical="center"/>
    </xf>
    <xf numFmtId="0" fontId="1" fillId="11" borderId="22" xfId="0" applyFont="1" applyFill="1" applyBorder="1" applyAlignment="1">
      <alignment horizontal="center" vertical="center"/>
    </xf>
    <xf numFmtId="0" fontId="0" fillId="0" borderId="12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1" fillId="11" borderId="2" xfId="0" applyFont="1" applyFill="1" applyBorder="1" applyAlignment="1">
      <alignment horizontal="center" vertical="center" wrapText="1"/>
    </xf>
    <xf numFmtId="0" fontId="1" fillId="11" borderId="2" xfId="0" applyFont="1" applyFill="1" applyBorder="1" applyAlignment="1">
      <alignment horizontal="center" vertical="center"/>
    </xf>
    <xf numFmtId="0" fontId="1" fillId="6" borderId="52" xfId="0" applyFont="1" applyFill="1" applyBorder="1" applyAlignment="1">
      <alignment horizontal="center" vertical="center" textRotation="90" wrapText="1"/>
    </xf>
    <xf numFmtId="0" fontId="1" fillId="6" borderId="53" xfId="0" applyFont="1" applyFill="1" applyBorder="1" applyAlignment="1">
      <alignment horizontal="center" vertical="center" textRotation="90" wrapText="1"/>
    </xf>
    <xf numFmtId="0" fontId="1" fillId="6" borderId="54" xfId="0" applyFont="1" applyFill="1" applyBorder="1" applyAlignment="1">
      <alignment horizontal="center" vertical="center" textRotation="90" wrapText="1"/>
    </xf>
    <xf numFmtId="0" fontId="0" fillId="0" borderId="28" xfId="0" applyFont="1" applyBorder="1" applyAlignment="1">
      <alignment horizontal="center" vertical="center"/>
    </xf>
    <xf numFmtId="0" fontId="0" fillId="0" borderId="14" xfId="0" applyFont="1" applyBorder="1" applyAlignment="1">
      <alignment horizontal="center" vertical="center"/>
    </xf>
    <xf numFmtId="0" fontId="0" fillId="0" borderId="6" xfId="0" applyFont="1" applyBorder="1" applyAlignment="1">
      <alignment horizontal="center" vertical="center" wrapText="1"/>
    </xf>
    <xf numFmtId="0" fontId="0" fillId="0" borderId="10" xfId="0" applyFont="1" applyBorder="1" applyAlignment="1">
      <alignment horizontal="center" vertical="center" wrapText="1"/>
    </xf>
    <xf numFmtId="49" fontId="0" fillId="0" borderId="9" xfId="0" applyNumberFormat="1" applyFont="1" applyBorder="1" applyAlignment="1">
      <alignment horizontal="center" vertical="center" wrapText="1"/>
    </xf>
    <xf numFmtId="49" fontId="0" fillId="0" borderId="5" xfId="0" applyNumberFormat="1" applyFont="1" applyBorder="1" applyAlignment="1">
      <alignment horizontal="center" vertical="center" wrapText="1"/>
    </xf>
    <xf numFmtId="0" fontId="0" fillId="0" borderId="19" xfId="0" applyFont="1" applyBorder="1" applyAlignment="1">
      <alignment horizontal="center" vertical="center" wrapText="1"/>
    </xf>
    <xf numFmtId="0" fontId="1" fillId="6" borderId="67" xfId="0" applyFont="1" applyFill="1" applyBorder="1" applyAlignment="1">
      <alignment horizontal="center" vertical="center" textRotation="90" wrapText="1"/>
    </xf>
    <xf numFmtId="0" fontId="0" fillId="0" borderId="57" xfId="0" applyFont="1" applyBorder="1" applyAlignment="1">
      <alignment horizontal="center" vertical="center" wrapText="1"/>
    </xf>
    <xf numFmtId="0" fontId="1" fillId="13" borderId="59" xfId="0" applyFont="1" applyFill="1" applyBorder="1" applyAlignment="1">
      <alignment horizontal="center"/>
    </xf>
    <xf numFmtId="0" fontId="1" fillId="13" borderId="47" xfId="0" applyFont="1" applyFill="1" applyBorder="1" applyAlignment="1">
      <alignment horizontal="center"/>
    </xf>
    <xf numFmtId="0" fontId="13" fillId="6" borderId="52" xfId="0" applyFont="1" applyFill="1" applyBorder="1" applyAlignment="1">
      <alignment horizontal="center" vertical="center"/>
    </xf>
    <xf numFmtId="0" fontId="13" fillId="6" borderId="53" xfId="0" applyFont="1" applyFill="1" applyBorder="1" applyAlignment="1">
      <alignment horizontal="center" vertical="center"/>
    </xf>
    <xf numFmtId="0" fontId="13" fillId="6" borderId="54" xfId="0" applyFont="1" applyFill="1" applyBorder="1" applyAlignment="1">
      <alignment horizontal="center" vertical="center"/>
    </xf>
    <xf numFmtId="0" fontId="11" fillId="0" borderId="28" xfId="0" applyFont="1" applyFill="1" applyBorder="1" applyAlignment="1">
      <alignment horizontal="center" vertical="center"/>
    </xf>
    <xf numFmtId="0" fontId="11" fillId="0" borderId="14" xfId="0" applyFont="1" applyFill="1" applyBorder="1" applyAlignment="1">
      <alignment horizontal="center" vertical="center"/>
    </xf>
    <xf numFmtId="0" fontId="11" fillId="0" borderId="9" xfId="0" applyFont="1" applyFill="1" applyBorder="1" applyAlignment="1">
      <alignment horizontal="center" vertical="center"/>
    </xf>
    <xf numFmtId="0" fontId="11" fillId="0" borderId="5" xfId="0" applyFont="1" applyFill="1" applyBorder="1" applyAlignment="1">
      <alignment horizontal="center" vertical="center"/>
    </xf>
    <xf numFmtId="16" fontId="11" fillId="0" borderId="5" xfId="0" applyNumberFormat="1" applyFont="1" applyFill="1" applyBorder="1" applyAlignment="1">
      <alignment horizontal="center" vertical="center"/>
    </xf>
    <xf numFmtId="0" fontId="11" fillId="11" borderId="18" xfId="0" applyFont="1" applyFill="1" applyBorder="1" applyAlignment="1">
      <alignment horizontal="center" vertical="center" wrapText="1"/>
    </xf>
    <xf numFmtId="0" fontId="11" fillId="11" borderId="19" xfId="0" applyFont="1" applyFill="1" applyBorder="1" applyAlignment="1">
      <alignment horizontal="center" vertical="center" wrapText="1"/>
    </xf>
    <xf numFmtId="0" fontId="0" fillId="11" borderId="10" xfId="0" applyFont="1" applyFill="1" applyBorder="1" applyAlignment="1">
      <alignment horizontal="center" vertical="center" wrapText="1"/>
    </xf>
    <xf numFmtId="0" fontId="0" fillId="11" borderId="7" xfId="0" applyFont="1" applyFill="1" applyBorder="1" applyAlignment="1">
      <alignment horizontal="center" vertical="center" wrapText="1"/>
    </xf>
    <xf numFmtId="0" fontId="11" fillId="11" borderId="8" xfId="0" applyFont="1" applyFill="1" applyBorder="1" applyAlignment="1">
      <alignment horizontal="center" vertical="center" wrapText="1"/>
    </xf>
    <xf numFmtId="0" fontId="11" fillId="11" borderId="13" xfId="0" applyFont="1" applyFill="1" applyBorder="1" applyAlignment="1">
      <alignment horizontal="center" vertical="center" wrapText="1"/>
    </xf>
    <xf numFmtId="0" fontId="11" fillId="11" borderId="9" xfId="0" applyFont="1" applyFill="1" applyBorder="1" applyAlignment="1">
      <alignment horizontal="center" vertical="center" wrapText="1"/>
    </xf>
    <xf numFmtId="0" fontId="11" fillId="11" borderId="6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/>
    </xf>
    <xf numFmtId="0" fontId="11" fillId="0" borderId="4" xfId="0" applyFont="1" applyFill="1" applyBorder="1" applyAlignment="1">
      <alignment horizontal="center" vertical="center"/>
    </xf>
    <xf numFmtId="165" fontId="11" fillId="0" borderId="2" xfId="0" applyNumberFormat="1" applyFont="1" applyFill="1" applyBorder="1" applyAlignment="1">
      <alignment horizontal="center" vertical="center"/>
    </xf>
    <xf numFmtId="165" fontId="11" fillId="0" borderId="4" xfId="0" applyNumberFormat="1" applyFont="1" applyFill="1" applyBorder="1" applyAlignment="1">
      <alignment horizontal="center" vertical="center"/>
    </xf>
    <xf numFmtId="0" fontId="11" fillId="0" borderId="3" xfId="0" applyFont="1" applyFill="1" applyBorder="1" applyAlignment="1">
      <alignment horizontal="center" vertical="center"/>
    </xf>
    <xf numFmtId="0" fontId="11" fillId="0" borderId="18" xfId="0" applyFont="1" applyFill="1" applyBorder="1" applyAlignment="1">
      <alignment horizontal="center" vertical="center"/>
    </xf>
    <xf numFmtId="0" fontId="11" fillId="0" borderId="5" xfId="0" applyFont="1" applyFill="1" applyBorder="1" applyAlignment="1">
      <alignment vertical="center" wrapText="1"/>
    </xf>
    <xf numFmtId="0" fontId="11" fillId="0" borderId="12" xfId="0" applyFont="1" applyFill="1" applyBorder="1" applyAlignment="1">
      <alignment vertical="center" wrapText="1"/>
    </xf>
    <xf numFmtId="0" fontId="11" fillId="0" borderId="2" xfId="0" applyFont="1" applyFill="1" applyBorder="1" applyAlignment="1">
      <alignment vertical="center" wrapText="1"/>
    </xf>
    <xf numFmtId="0" fontId="11" fillId="0" borderId="23" xfId="0" applyFont="1" applyFill="1" applyBorder="1" applyAlignment="1">
      <alignment vertical="center" wrapText="1"/>
    </xf>
    <xf numFmtId="0" fontId="13" fillId="16" borderId="52" xfId="0" applyFont="1" applyFill="1" applyBorder="1" applyAlignment="1">
      <alignment horizontal="center" vertical="center"/>
    </xf>
    <xf numFmtId="0" fontId="13" fillId="16" borderId="53" xfId="0" applyFont="1" applyFill="1" applyBorder="1" applyAlignment="1">
      <alignment horizontal="center" vertical="center"/>
    </xf>
    <xf numFmtId="0" fontId="13" fillId="16" borderId="54" xfId="0" applyFont="1" applyFill="1" applyBorder="1" applyAlignment="1">
      <alignment horizontal="center" vertical="center"/>
    </xf>
    <xf numFmtId="0" fontId="13" fillId="16" borderId="43" xfId="0" applyFont="1" applyFill="1" applyBorder="1" applyAlignment="1">
      <alignment horizontal="center" vertical="center" wrapText="1"/>
    </xf>
    <xf numFmtId="0" fontId="13" fillId="16" borderId="44" xfId="0" applyFont="1" applyFill="1" applyBorder="1" applyAlignment="1">
      <alignment horizontal="center" vertical="center" wrapText="1"/>
    </xf>
    <xf numFmtId="0" fontId="13" fillId="16" borderId="46" xfId="0" applyFont="1" applyFill="1" applyBorder="1" applyAlignment="1">
      <alignment horizontal="center" vertical="center" wrapText="1"/>
    </xf>
    <xf numFmtId="166" fontId="0" fillId="0" borderId="2" xfId="0" applyNumberFormat="1" applyFont="1" applyFill="1" applyBorder="1" applyAlignment="1">
      <alignment horizontal="center" vertical="center"/>
    </xf>
    <xf numFmtId="166" fontId="0" fillId="0" borderId="3" xfId="0" applyNumberFormat="1" applyFont="1" applyFill="1" applyBorder="1" applyAlignment="1">
      <alignment horizontal="center" vertical="center"/>
    </xf>
    <xf numFmtId="166" fontId="0" fillId="0" borderId="4" xfId="0" applyNumberFormat="1" applyFont="1" applyFill="1" applyBorder="1" applyAlignment="1">
      <alignment horizontal="center" vertical="center"/>
    </xf>
    <xf numFmtId="0" fontId="11" fillId="0" borderId="2" xfId="0" applyNumberFormat="1" applyFont="1" applyFill="1" applyBorder="1" applyAlignment="1">
      <alignment horizontal="center" vertical="center"/>
    </xf>
    <xf numFmtId="0" fontId="11" fillId="0" borderId="3" xfId="0" applyNumberFormat="1" applyFont="1" applyFill="1" applyBorder="1" applyAlignment="1">
      <alignment horizontal="center" vertical="center"/>
    </xf>
    <xf numFmtId="0" fontId="11" fillId="0" borderId="4" xfId="0" applyNumberFormat="1" applyFont="1" applyFill="1" applyBorder="1" applyAlignment="1">
      <alignment horizontal="center" vertical="center"/>
    </xf>
    <xf numFmtId="0" fontId="0" fillId="0" borderId="5" xfId="0" applyFont="1" applyFill="1" applyBorder="1" applyAlignment="1">
      <alignment horizontal="left" vertical="center" wrapText="1"/>
    </xf>
    <xf numFmtId="3" fontId="0" fillId="0" borderId="5" xfId="0" applyNumberFormat="1" applyFont="1" applyFill="1" applyBorder="1" applyAlignment="1">
      <alignment horizontal="right" vertical="center" wrapText="1"/>
    </xf>
    <xf numFmtId="0" fontId="11" fillId="0" borderId="6" xfId="0" applyFont="1" applyFill="1" applyBorder="1" applyAlignment="1">
      <alignment vertical="center" wrapText="1"/>
    </xf>
    <xf numFmtId="0" fontId="11" fillId="0" borderId="7" xfId="0" applyFont="1" applyFill="1" applyBorder="1" applyAlignment="1">
      <alignment vertical="center" wrapText="1"/>
    </xf>
    <xf numFmtId="0" fontId="0" fillId="0" borderId="5" xfId="0" applyFont="1" applyFill="1" applyBorder="1" applyAlignment="1">
      <alignment vertical="center" wrapText="1"/>
    </xf>
    <xf numFmtId="0" fontId="0" fillId="0" borderId="12" xfId="0" applyFont="1" applyFill="1" applyBorder="1" applyAlignment="1">
      <alignment vertical="center" wrapText="1"/>
    </xf>
    <xf numFmtId="0" fontId="0" fillId="0" borderId="31" xfId="0" applyFont="1" applyFill="1" applyBorder="1" applyAlignment="1">
      <alignment horizontal="left" vertical="center" wrapText="1"/>
    </xf>
    <xf numFmtId="0" fontId="0" fillId="0" borderId="17" xfId="0" applyFont="1" applyFill="1" applyBorder="1" applyAlignment="1">
      <alignment horizontal="left" vertical="center" wrapText="1"/>
    </xf>
    <xf numFmtId="0" fontId="0" fillId="0" borderId="64" xfId="0" applyFont="1" applyFill="1" applyBorder="1" applyAlignment="1">
      <alignment horizontal="left" vertical="center" wrapText="1"/>
    </xf>
    <xf numFmtId="0" fontId="0" fillId="0" borderId="72" xfId="0" applyFont="1" applyFill="1" applyBorder="1" applyAlignment="1">
      <alignment horizontal="left" vertical="center" wrapText="1"/>
    </xf>
    <xf numFmtId="0" fontId="0" fillId="0" borderId="0" xfId="0" applyFont="1" applyFill="1" applyBorder="1" applyAlignment="1">
      <alignment horizontal="left" vertical="center" wrapText="1"/>
    </xf>
    <xf numFmtId="0" fontId="0" fillId="0" borderId="65" xfId="0" applyFont="1" applyFill="1" applyBorder="1" applyAlignment="1">
      <alignment horizontal="left" vertical="center" wrapText="1"/>
    </xf>
    <xf numFmtId="0" fontId="0" fillId="0" borderId="34" xfId="0" applyFont="1" applyFill="1" applyBorder="1" applyAlignment="1">
      <alignment horizontal="left" vertical="center" wrapText="1"/>
    </xf>
    <xf numFmtId="0" fontId="0" fillId="0" borderId="21" xfId="0" applyFont="1" applyFill="1" applyBorder="1" applyAlignment="1">
      <alignment horizontal="left" vertical="center" wrapText="1"/>
    </xf>
    <xf numFmtId="0" fontId="0" fillId="0" borderId="66" xfId="0" applyFont="1" applyFill="1" applyBorder="1" applyAlignment="1">
      <alignment horizontal="left" vertical="center" wrapText="1"/>
    </xf>
    <xf numFmtId="0" fontId="0" fillId="0" borderId="31" xfId="0" applyFont="1" applyFill="1" applyBorder="1" applyAlignment="1">
      <alignment horizontal="center" vertical="center" wrapText="1"/>
    </xf>
    <xf numFmtId="0" fontId="0" fillId="0" borderId="17" xfId="0" applyFont="1" applyFill="1" applyBorder="1" applyAlignment="1">
      <alignment horizontal="center" vertical="center" wrapText="1"/>
    </xf>
    <xf numFmtId="0" fontId="0" fillId="0" borderId="64" xfId="0" applyFont="1" applyFill="1" applyBorder="1" applyAlignment="1">
      <alignment horizontal="center" vertical="center" wrapText="1"/>
    </xf>
    <xf numFmtId="0" fontId="0" fillId="0" borderId="72" xfId="0" applyFont="1" applyFill="1" applyBorder="1" applyAlignment="1">
      <alignment horizontal="center" vertical="center" wrapText="1"/>
    </xf>
    <xf numFmtId="0" fontId="0" fillId="0" borderId="0" xfId="0" applyFont="1" applyFill="1" applyBorder="1" applyAlignment="1">
      <alignment horizontal="center" vertical="center" wrapText="1"/>
    </xf>
    <xf numFmtId="0" fontId="0" fillId="0" borderId="65" xfId="0" applyFont="1" applyFill="1" applyBorder="1" applyAlignment="1">
      <alignment horizontal="center" vertical="center" wrapText="1"/>
    </xf>
    <xf numFmtId="0" fontId="0" fillId="0" borderId="34" xfId="0" applyFont="1" applyFill="1" applyBorder="1" applyAlignment="1">
      <alignment horizontal="center" vertical="center" wrapText="1"/>
    </xf>
    <xf numFmtId="0" fontId="0" fillId="0" borderId="21" xfId="0" applyFont="1" applyFill="1" applyBorder="1" applyAlignment="1">
      <alignment horizontal="center" vertical="center" wrapText="1"/>
    </xf>
    <xf numFmtId="0" fontId="0" fillId="0" borderId="66" xfId="0" applyFont="1" applyFill="1" applyBorder="1" applyAlignment="1">
      <alignment horizontal="center" vertical="center" wrapText="1"/>
    </xf>
    <xf numFmtId="0" fontId="0" fillId="0" borderId="40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0" fillId="0" borderId="68" xfId="0" applyFont="1" applyFill="1" applyBorder="1" applyAlignment="1">
      <alignment horizontal="center" vertical="center" wrapText="1"/>
    </xf>
    <xf numFmtId="0" fontId="0" fillId="0" borderId="14" xfId="0" applyFont="1" applyFill="1" applyBorder="1" applyAlignment="1">
      <alignment horizontal="center" vertical="center" wrapText="1"/>
    </xf>
    <xf numFmtId="0" fontId="0" fillId="0" borderId="29" xfId="0" applyFont="1" applyFill="1" applyBorder="1" applyAlignment="1">
      <alignment horizontal="center" vertical="center" wrapText="1"/>
    </xf>
    <xf numFmtId="49" fontId="11" fillId="0" borderId="5" xfId="0" applyNumberFormat="1" applyFont="1" applyFill="1" applyBorder="1" applyAlignment="1">
      <alignment horizontal="center" vertical="center" wrapText="1"/>
    </xf>
    <xf numFmtId="49" fontId="11" fillId="0" borderId="6" xfId="0" applyNumberFormat="1" applyFont="1" applyFill="1" applyBorder="1" applyAlignment="1">
      <alignment horizontal="center" vertical="center" wrapText="1"/>
    </xf>
    <xf numFmtId="49" fontId="0" fillId="0" borderId="5" xfId="0" applyNumberFormat="1" applyFont="1" applyFill="1" applyBorder="1" applyAlignment="1">
      <alignment horizontal="center" vertical="center" wrapText="1"/>
    </xf>
    <xf numFmtId="0" fontId="0" fillId="0" borderId="41" xfId="0" applyFont="1" applyFill="1" applyBorder="1" applyAlignment="1">
      <alignment horizontal="center" vertical="center"/>
    </xf>
    <xf numFmtId="0" fontId="0" fillId="0" borderId="24" xfId="0" applyFont="1" applyFill="1" applyBorder="1" applyAlignment="1">
      <alignment horizontal="center" vertical="center"/>
    </xf>
    <xf numFmtId="0" fontId="0" fillId="0" borderId="25" xfId="0" applyFont="1" applyFill="1" applyBorder="1" applyAlignment="1">
      <alignment horizontal="center" vertical="center"/>
    </xf>
    <xf numFmtId="0" fontId="0" fillId="0" borderId="18" xfId="0" applyFont="1" applyFill="1" applyBorder="1" applyAlignment="1">
      <alignment horizontal="center" vertical="center"/>
    </xf>
    <xf numFmtId="0" fontId="0" fillId="0" borderId="3" xfId="0" applyFont="1" applyFill="1" applyBorder="1" applyAlignment="1">
      <alignment horizontal="center" vertical="center"/>
    </xf>
    <xf numFmtId="0" fontId="0" fillId="0" borderId="4" xfId="0" applyFont="1" applyFill="1" applyBorder="1" applyAlignment="1">
      <alignment horizontal="center" vertical="center"/>
    </xf>
    <xf numFmtId="0" fontId="0" fillId="0" borderId="22" xfId="0" applyFont="1" applyFill="1" applyBorder="1" applyAlignment="1">
      <alignment horizontal="center" vertical="center"/>
    </xf>
    <xf numFmtId="0" fontId="11" fillId="0" borderId="31" xfId="0" applyFont="1" applyFill="1" applyBorder="1" applyAlignment="1">
      <alignment horizontal="center" vertical="center" wrapText="1"/>
    </xf>
    <xf numFmtId="0" fontId="11" fillId="0" borderId="17" xfId="0" applyFont="1" applyFill="1" applyBorder="1" applyAlignment="1">
      <alignment horizontal="center" vertical="center" wrapText="1"/>
    </xf>
    <xf numFmtId="0" fontId="11" fillId="0" borderId="64" xfId="0" applyFont="1" applyFill="1" applyBorder="1" applyAlignment="1">
      <alignment horizontal="center" vertical="center" wrapText="1"/>
    </xf>
    <xf numFmtId="0" fontId="11" fillId="0" borderId="34" xfId="0" applyFont="1" applyFill="1" applyBorder="1" applyAlignment="1">
      <alignment horizontal="center" vertical="center" wrapText="1"/>
    </xf>
    <xf numFmtId="0" fontId="11" fillId="0" borderId="21" xfId="0" applyFont="1" applyFill="1" applyBorder="1" applyAlignment="1">
      <alignment horizontal="center" vertical="center" wrapText="1"/>
    </xf>
    <xf numFmtId="0" fontId="11" fillId="0" borderId="66" xfId="0" applyFont="1" applyFill="1" applyBorder="1" applyAlignment="1">
      <alignment horizontal="center" vertical="center" wrapText="1"/>
    </xf>
    <xf numFmtId="3" fontId="11" fillId="0" borderId="5" xfId="0" applyNumberFormat="1" applyFont="1" applyFill="1" applyBorder="1" applyAlignment="1">
      <alignment vertical="center" wrapText="1"/>
    </xf>
    <xf numFmtId="0" fontId="13" fillId="15" borderId="8" xfId="0" applyFont="1" applyFill="1" applyBorder="1" applyAlignment="1">
      <alignment horizontal="center" vertical="center" wrapText="1"/>
    </xf>
    <xf numFmtId="0" fontId="13" fillId="15" borderId="22" xfId="0" applyFont="1" applyFill="1" applyBorder="1" applyAlignment="1">
      <alignment horizontal="center" vertical="center" wrapText="1"/>
    </xf>
    <xf numFmtId="0" fontId="11" fillId="15" borderId="9" xfId="0" applyFont="1" applyFill="1" applyBorder="1" applyAlignment="1">
      <alignment horizontal="center" vertical="center" wrapText="1"/>
    </xf>
    <xf numFmtId="0" fontId="11" fillId="15" borderId="2" xfId="0" applyFont="1" applyFill="1" applyBorder="1" applyAlignment="1">
      <alignment horizontal="center" vertical="center" wrapText="1"/>
    </xf>
    <xf numFmtId="0" fontId="11" fillId="15" borderId="9" xfId="0" applyFont="1" applyFill="1" applyBorder="1" applyAlignment="1">
      <alignment horizontal="left" vertical="center" wrapText="1"/>
    </xf>
    <xf numFmtId="0" fontId="11" fillId="15" borderId="2" xfId="0" applyFont="1" applyFill="1" applyBorder="1" applyAlignment="1">
      <alignment horizontal="left" vertical="center" wrapText="1"/>
    </xf>
    <xf numFmtId="0" fontId="11" fillId="15" borderId="10" xfId="0" applyFont="1" applyFill="1" applyBorder="1" applyAlignment="1">
      <alignment horizontal="center" vertical="center" wrapText="1"/>
    </xf>
    <xf numFmtId="0" fontId="11" fillId="15" borderId="23" xfId="0" applyFont="1" applyFill="1" applyBorder="1" applyAlignment="1">
      <alignment horizontal="center" vertical="center" wrapText="1"/>
    </xf>
    <xf numFmtId="0" fontId="11" fillId="0" borderId="9" xfId="0" applyFont="1" applyFill="1" applyBorder="1" applyAlignment="1">
      <alignment vertical="center" wrapText="1"/>
    </xf>
    <xf numFmtId="0" fontId="11" fillId="0" borderId="10" xfId="0" applyFont="1" applyFill="1" applyBorder="1" applyAlignment="1">
      <alignment vertical="center" wrapText="1"/>
    </xf>
    <xf numFmtId="0" fontId="11" fillId="0" borderId="72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11" fillId="0" borderId="65" xfId="0" applyFont="1" applyFill="1" applyBorder="1" applyAlignment="1">
      <alignment horizontal="center" vertical="center" wrapText="1"/>
    </xf>
    <xf numFmtId="165" fontId="11" fillId="0" borderId="3" xfId="0" applyNumberFormat="1" applyFont="1" applyFill="1" applyBorder="1" applyAlignment="1">
      <alignment horizontal="center" vertical="center"/>
    </xf>
    <xf numFmtId="16" fontId="11" fillId="0" borderId="18" xfId="0" applyNumberFormat="1" applyFont="1" applyFill="1" applyBorder="1" applyAlignment="1">
      <alignment horizontal="center" vertical="center"/>
    </xf>
    <xf numFmtId="16" fontId="11" fillId="0" borderId="3" xfId="0" applyNumberFormat="1" applyFont="1" applyFill="1" applyBorder="1" applyAlignment="1">
      <alignment horizontal="center" vertical="center"/>
    </xf>
    <xf numFmtId="16" fontId="11" fillId="0" borderId="4" xfId="0" applyNumberFormat="1" applyFont="1" applyFill="1" applyBorder="1" applyAlignment="1">
      <alignment horizontal="center" vertical="center"/>
    </xf>
    <xf numFmtId="16" fontId="11" fillId="0" borderId="2" xfId="0" applyNumberFormat="1" applyFont="1" applyFill="1" applyBorder="1" applyAlignment="1">
      <alignment horizontal="center" vertical="center"/>
    </xf>
    <xf numFmtId="0" fontId="11" fillId="0" borderId="19" xfId="0" applyFont="1" applyFill="1" applyBorder="1" applyAlignment="1">
      <alignment horizontal="center" vertical="center"/>
    </xf>
    <xf numFmtId="0" fontId="0" fillId="0" borderId="2" xfId="0" applyFont="1" applyFill="1" applyBorder="1" applyAlignment="1">
      <alignment horizontal="center" vertical="center"/>
    </xf>
    <xf numFmtId="0" fontId="0" fillId="0" borderId="19" xfId="0" applyFont="1" applyFill="1" applyBorder="1" applyAlignment="1">
      <alignment horizontal="center" vertical="center"/>
    </xf>
    <xf numFmtId="0" fontId="13" fillId="7" borderId="52" xfId="0" applyFont="1" applyFill="1" applyBorder="1" applyAlignment="1">
      <alignment horizontal="center" vertical="center"/>
    </xf>
    <xf numFmtId="0" fontId="13" fillId="7" borderId="53" xfId="0" applyFont="1" applyFill="1" applyBorder="1" applyAlignment="1">
      <alignment horizontal="center" vertical="center"/>
    </xf>
    <xf numFmtId="0" fontId="13" fillId="7" borderId="54" xfId="0" applyFont="1" applyFill="1" applyBorder="1" applyAlignment="1">
      <alignment horizontal="center" vertical="center"/>
    </xf>
    <xf numFmtId="0" fontId="11" fillId="0" borderId="9" xfId="0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center" wrapText="1"/>
    </xf>
    <xf numFmtId="0" fontId="0" fillId="0" borderId="9" xfId="0" applyFont="1" applyFill="1" applyBorder="1" applyAlignment="1">
      <alignment vertical="center" wrapText="1"/>
    </xf>
    <xf numFmtId="3" fontId="0" fillId="0" borderId="9" xfId="0" applyNumberFormat="1" applyFont="1" applyFill="1" applyBorder="1" applyAlignment="1">
      <alignment horizontal="right" vertical="center" wrapText="1"/>
    </xf>
    <xf numFmtId="0" fontId="11" fillId="0" borderId="22" xfId="0" applyFont="1" applyFill="1" applyBorder="1" applyAlignment="1">
      <alignment horizontal="center" vertical="center"/>
    </xf>
    <xf numFmtId="0" fontId="11" fillId="0" borderId="24" xfId="0" applyFont="1" applyFill="1" applyBorder="1" applyAlignment="1">
      <alignment horizontal="center" vertical="center"/>
    </xf>
    <xf numFmtId="0" fontId="11" fillId="0" borderId="42" xfId="0" applyFont="1" applyFill="1" applyBorder="1" applyAlignment="1">
      <alignment horizontal="center" vertical="center"/>
    </xf>
    <xf numFmtId="49" fontId="11" fillId="0" borderId="2" xfId="0" applyNumberFormat="1" applyFont="1" applyFill="1" applyBorder="1" applyAlignment="1">
      <alignment horizontal="center" vertical="center"/>
    </xf>
    <xf numFmtId="49" fontId="11" fillId="0" borderId="3" xfId="0" applyNumberFormat="1" applyFont="1" applyFill="1" applyBorder="1" applyAlignment="1">
      <alignment horizontal="center" vertical="center"/>
    </xf>
    <xf numFmtId="49" fontId="11" fillId="0" borderId="19" xfId="0" applyNumberFormat="1" applyFont="1" applyFill="1" applyBorder="1" applyAlignment="1">
      <alignment horizontal="center" vertical="center"/>
    </xf>
    <xf numFmtId="0" fontId="11" fillId="0" borderId="9" xfId="0" applyFont="1" applyFill="1" applyBorder="1" applyAlignment="1">
      <alignment wrapText="1"/>
    </xf>
    <xf numFmtId="0" fontId="11" fillId="0" borderId="10" xfId="0" applyFont="1" applyFill="1" applyBorder="1" applyAlignment="1">
      <alignment wrapText="1"/>
    </xf>
    <xf numFmtId="0" fontId="11" fillId="0" borderId="5" xfId="0" applyFont="1" applyFill="1" applyBorder="1" applyAlignment="1">
      <alignment wrapText="1"/>
    </xf>
    <xf numFmtId="0" fontId="11" fillId="0" borderId="12" xfId="0" applyFont="1" applyFill="1" applyBorder="1" applyAlignment="1">
      <alignment wrapText="1"/>
    </xf>
    <xf numFmtId="0" fontId="0" fillId="0" borderId="19" xfId="0" applyFont="1" applyFill="1" applyBorder="1" applyAlignment="1">
      <alignment horizontal="center" vertical="center" wrapText="1"/>
    </xf>
    <xf numFmtId="0" fontId="0" fillId="0" borderId="57" xfId="0" applyFont="1" applyFill="1" applyBorder="1" applyAlignment="1">
      <alignment horizontal="center" vertical="center" wrapText="1"/>
    </xf>
    <xf numFmtId="0" fontId="0" fillId="0" borderId="18" xfId="0" applyFont="1" applyFill="1" applyBorder="1" applyAlignment="1">
      <alignment horizontal="center" vertical="center" wrapText="1"/>
    </xf>
    <xf numFmtId="0" fontId="0" fillId="0" borderId="3" xfId="0" applyFont="1" applyFill="1" applyBorder="1" applyAlignment="1">
      <alignment horizontal="center" vertical="center" wrapText="1"/>
    </xf>
    <xf numFmtId="0" fontId="0" fillId="0" borderId="4" xfId="0" applyFont="1" applyFill="1" applyBorder="1" applyAlignment="1">
      <alignment horizontal="center" vertical="center" wrapText="1"/>
    </xf>
    <xf numFmtId="165" fontId="11" fillId="0" borderId="19" xfId="0" applyNumberFormat="1" applyFont="1" applyFill="1" applyBorder="1" applyAlignment="1">
      <alignment horizontal="center" vertical="center"/>
    </xf>
    <xf numFmtId="49" fontId="11" fillId="0" borderId="22" xfId="0" applyNumberFormat="1" applyFont="1" applyFill="1" applyBorder="1" applyAlignment="1">
      <alignment horizontal="center" vertical="center" wrapText="1"/>
    </xf>
    <xf numFmtId="49" fontId="11" fillId="0" borderId="24" xfId="0" applyNumberFormat="1" applyFont="1" applyFill="1" applyBorder="1" applyAlignment="1">
      <alignment horizontal="center" vertical="center" wrapText="1"/>
    </xf>
    <xf numFmtId="49" fontId="11" fillId="0" borderId="25" xfId="0" applyNumberFormat="1" applyFont="1" applyFill="1" applyBorder="1" applyAlignment="1">
      <alignment horizontal="center" vertical="center" wrapText="1"/>
    </xf>
    <xf numFmtId="49" fontId="11" fillId="0" borderId="2" xfId="0" applyNumberFormat="1" applyFont="1" applyFill="1" applyBorder="1" applyAlignment="1">
      <alignment horizontal="center" vertical="center" wrapText="1"/>
    </xf>
    <xf numFmtId="49" fontId="11" fillId="0" borderId="3" xfId="0" applyNumberFormat="1" applyFont="1" applyFill="1" applyBorder="1" applyAlignment="1">
      <alignment horizontal="center" vertical="center" wrapText="1"/>
    </xf>
    <xf numFmtId="49" fontId="11" fillId="0" borderId="4" xfId="0" applyNumberFormat="1" applyFont="1" applyFill="1" applyBorder="1" applyAlignment="1">
      <alignment horizontal="center" vertical="center" wrapText="1"/>
    </xf>
    <xf numFmtId="0" fontId="0" fillId="0" borderId="22" xfId="0" applyFont="1" applyFill="1" applyBorder="1" applyAlignment="1">
      <alignment horizontal="center" vertical="center" wrapText="1"/>
    </xf>
    <xf numFmtId="0" fontId="0" fillId="0" borderId="24" xfId="0" applyFont="1" applyFill="1" applyBorder="1" applyAlignment="1">
      <alignment horizontal="center" vertical="center" wrapText="1"/>
    </xf>
    <xf numFmtId="0" fontId="0" fillId="0" borderId="25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49" fontId="0" fillId="0" borderId="2" xfId="0" applyNumberFormat="1" applyFont="1" applyFill="1" applyBorder="1" applyAlignment="1">
      <alignment horizontal="center" vertical="center" wrapText="1"/>
    </xf>
    <xf numFmtId="49" fontId="0" fillId="0" borderId="3" xfId="0" applyNumberFormat="1" applyFont="1" applyFill="1" applyBorder="1" applyAlignment="1">
      <alignment horizontal="center" vertical="center" wrapText="1"/>
    </xf>
    <xf numFmtId="49" fontId="0" fillId="0" borderId="4" xfId="0" applyNumberFormat="1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left" vertical="center"/>
    </xf>
    <xf numFmtId="0" fontId="11" fillId="0" borderId="3" xfId="0" applyFont="1" applyFill="1" applyBorder="1" applyAlignment="1">
      <alignment horizontal="left" vertical="center"/>
    </xf>
    <xf numFmtId="0" fontId="11" fillId="0" borderId="19" xfId="0" applyFont="1" applyFill="1" applyBorder="1" applyAlignment="1">
      <alignment horizontal="left" vertical="center"/>
    </xf>
    <xf numFmtId="0" fontId="11" fillId="0" borderId="5" xfId="0" applyFont="1" applyFill="1" applyBorder="1" applyAlignment="1">
      <alignment horizontal="left" vertical="center" wrapText="1"/>
    </xf>
    <xf numFmtId="0" fontId="11" fillId="0" borderId="6" xfId="0" applyFont="1" applyFill="1" applyBorder="1" applyAlignment="1">
      <alignment wrapText="1"/>
    </xf>
    <xf numFmtId="0" fontId="11" fillId="0" borderId="7" xfId="0" applyFont="1" applyFill="1" applyBorder="1" applyAlignment="1">
      <alignment wrapText="1"/>
    </xf>
    <xf numFmtId="0" fontId="14" fillId="17" borderId="59" xfId="0" applyFont="1" applyFill="1" applyBorder="1" applyAlignment="1">
      <alignment horizontal="center"/>
    </xf>
    <xf numFmtId="0" fontId="14" fillId="17" borderId="47" xfId="0" applyFont="1" applyFill="1" applyBorder="1" applyAlignment="1">
      <alignment horizontal="center"/>
    </xf>
    <xf numFmtId="0" fontId="11" fillId="0" borderId="2" xfId="0" applyNumberFormat="1" applyFont="1" applyFill="1" applyBorder="1" applyAlignment="1">
      <alignment horizontal="center" vertical="center" wrapText="1"/>
    </xf>
    <xf numFmtId="0" fontId="11" fillId="0" borderId="3" xfId="0" applyNumberFormat="1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left" vertical="center" wrapText="1"/>
    </xf>
    <xf numFmtId="0" fontId="11" fillId="0" borderId="4" xfId="0" applyFont="1" applyFill="1" applyBorder="1" applyAlignment="1">
      <alignment horizontal="left" vertical="center" wrapText="1"/>
    </xf>
    <xf numFmtId="0" fontId="11" fillId="0" borderId="3" xfId="0" applyFont="1" applyFill="1" applyBorder="1" applyAlignment="1">
      <alignment horizontal="left" vertical="center" wrapText="1"/>
    </xf>
    <xf numFmtId="0" fontId="11" fillId="15" borderId="18" xfId="0" applyFont="1" applyFill="1" applyBorder="1" applyAlignment="1">
      <alignment horizontal="center" vertical="center" wrapText="1"/>
    </xf>
    <xf numFmtId="0" fontId="11" fillId="15" borderId="19" xfId="0" applyFont="1" applyFill="1" applyBorder="1" applyAlignment="1">
      <alignment horizontal="center" vertical="center" wrapText="1"/>
    </xf>
    <xf numFmtId="0" fontId="11" fillId="0" borderId="18" xfId="0" applyFont="1" applyFill="1" applyBorder="1" applyAlignment="1">
      <alignment horizontal="left" vertical="center"/>
    </xf>
    <xf numFmtId="0" fontId="11" fillId="0" borderId="4" xfId="0" applyFont="1" applyFill="1" applyBorder="1" applyAlignment="1">
      <alignment horizontal="left" vertical="center"/>
    </xf>
    <xf numFmtId="165" fontId="11" fillId="0" borderId="18" xfId="0" applyNumberFormat="1" applyFont="1" applyFill="1" applyBorder="1" applyAlignment="1">
      <alignment horizontal="center" vertical="center"/>
    </xf>
    <xf numFmtId="0" fontId="11" fillId="0" borderId="41" xfId="0" applyFont="1" applyFill="1" applyBorder="1" applyAlignment="1">
      <alignment horizontal="center" vertical="center"/>
    </xf>
    <xf numFmtId="0" fontId="11" fillId="0" borderId="25" xfId="0" applyFont="1" applyFill="1" applyBorder="1" applyAlignment="1">
      <alignment horizontal="center" vertical="center"/>
    </xf>
    <xf numFmtId="0" fontId="0" fillId="0" borderId="2" xfId="0" applyFont="1" applyFill="1" applyBorder="1" applyAlignment="1">
      <alignment horizontal="left" vertical="center" wrapText="1"/>
    </xf>
    <xf numFmtId="0" fontId="0" fillId="0" borderId="3" xfId="0" applyFont="1" applyFill="1" applyBorder="1" applyAlignment="1">
      <alignment horizontal="left" vertical="center" wrapText="1"/>
    </xf>
    <xf numFmtId="0" fontId="0" fillId="0" borderId="4" xfId="0" applyFont="1" applyFill="1" applyBorder="1" applyAlignment="1">
      <alignment horizontal="left" vertical="center" wrapText="1"/>
    </xf>
    <xf numFmtId="16" fontId="0" fillId="0" borderId="18" xfId="0" applyNumberFormat="1" applyFont="1" applyFill="1" applyBorder="1" applyAlignment="1">
      <alignment horizontal="center" vertical="center" wrapText="1"/>
    </xf>
    <xf numFmtId="16" fontId="0" fillId="0" borderId="3" xfId="0" applyNumberFormat="1" applyFont="1" applyFill="1" applyBorder="1" applyAlignment="1">
      <alignment horizontal="center" vertical="center" wrapText="1"/>
    </xf>
    <xf numFmtId="16" fontId="0" fillId="0" borderId="4" xfId="0" applyNumberFormat="1" applyFont="1" applyFill="1" applyBorder="1" applyAlignment="1">
      <alignment horizontal="center" vertical="center" wrapText="1"/>
    </xf>
    <xf numFmtId="49" fontId="0" fillId="0" borderId="19" xfId="0" applyNumberFormat="1" applyFont="1" applyFill="1" applyBorder="1" applyAlignment="1">
      <alignment horizontal="center" vertical="center" wrapText="1"/>
    </xf>
    <xf numFmtId="0" fontId="11" fillId="1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13" fillId="15" borderId="24" xfId="0" applyFont="1" applyFill="1" applyBorder="1" applyAlignment="1">
      <alignment horizontal="center" vertical="center" wrapText="1"/>
    </xf>
    <xf numFmtId="0" fontId="25" fillId="15" borderId="9" xfId="0" applyFont="1" applyFill="1" applyBorder="1" applyAlignment="1">
      <alignment horizontal="center" vertical="center" wrapText="1"/>
    </xf>
    <xf numFmtId="0" fontId="25" fillId="15" borderId="3" xfId="0" applyFont="1" applyFill="1" applyBorder="1" applyAlignment="1">
      <alignment horizontal="center" vertical="center" wrapText="1"/>
    </xf>
    <xf numFmtId="0" fontId="25" fillId="15" borderId="2" xfId="0" applyFont="1" applyFill="1" applyBorder="1" applyAlignment="1">
      <alignment horizontal="center" vertical="center" wrapText="1"/>
    </xf>
    <xf numFmtId="167" fontId="0" fillId="0" borderId="5" xfId="0" applyNumberFormat="1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11" fillId="15" borderId="30" xfId="0" applyFont="1" applyFill="1" applyBorder="1" applyAlignment="1">
      <alignment horizontal="center" vertical="center" wrapText="1"/>
    </xf>
    <xf numFmtId="0" fontId="11" fillId="15" borderId="38" xfId="0" applyFont="1" applyFill="1" applyBorder="1" applyAlignment="1">
      <alignment horizontal="center" vertical="center" wrapText="1"/>
    </xf>
    <xf numFmtId="0" fontId="11" fillId="15" borderId="28" xfId="0" applyFont="1" applyFill="1" applyBorder="1" applyAlignment="1">
      <alignment horizontal="center" vertical="center" wrapText="1"/>
    </xf>
    <xf numFmtId="0" fontId="11" fillId="15" borderId="72" xfId="0" applyFont="1" applyFill="1" applyBorder="1" applyAlignment="1">
      <alignment horizontal="center" vertical="center" wrapText="1"/>
    </xf>
    <xf numFmtId="0" fontId="11" fillId="15" borderId="31" xfId="0" applyFont="1" applyFill="1" applyBorder="1" applyAlignment="1">
      <alignment horizontal="center" vertical="center" wrapText="1"/>
    </xf>
    <xf numFmtId="0" fontId="11" fillId="15" borderId="56" xfId="0" applyFont="1" applyFill="1" applyBorder="1" applyAlignment="1">
      <alignment horizontal="center" vertical="center" wrapText="1"/>
    </xf>
    <xf numFmtId="0" fontId="11" fillId="15" borderId="15" xfId="0" applyFont="1" applyFill="1" applyBorder="1" applyAlignment="1">
      <alignment horizontal="center" vertical="center" wrapText="1"/>
    </xf>
    <xf numFmtId="0" fontId="11" fillId="15" borderId="14" xfId="0" applyFont="1" applyFill="1" applyBorder="1" applyAlignment="1">
      <alignment horizontal="center" vertical="center" wrapText="1"/>
    </xf>
    <xf numFmtId="167" fontId="0" fillId="0" borderId="9" xfId="0" applyNumberFormat="1" applyBorder="1" applyAlignment="1">
      <alignment horizontal="center" vertical="center"/>
    </xf>
    <xf numFmtId="0" fontId="0" fillId="0" borderId="10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0" fillId="0" borderId="5" xfId="0" applyBorder="1" applyAlignment="1">
      <alignment horizontal="left" vertical="center" wrapText="1"/>
    </xf>
    <xf numFmtId="0" fontId="0" fillId="0" borderId="12" xfId="0" applyBorder="1" applyAlignment="1">
      <alignment horizontal="left" vertical="center" wrapText="1"/>
    </xf>
    <xf numFmtId="0" fontId="0" fillId="0" borderId="9" xfId="0" applyBorder="1" applyAlignment="1">
      <alignment horizontal="left" vertical="center" wrapText="1"/>
    </xf>
    <xf numFmtId="0" fontId="0" fillId="0" borderId="7" xfId="0" applyBorder="1" applyAlignment="1">
      <alignment horizontal="left" vertical="center" wrapText="1"/>
    </xf>
    <xf numFmtId="0" fontId="0" fillId="0" borderId="6" xfId="0" applyBorder="1" applyAlignment="1">
      <alignment horizontal="left" vertical="center" wrapText="1"/>
    </xf>
    <xf numFmtId="167" fontId="0" fillId="0" borderId="6" xfId="0" applyNumberFormat="1" applyBorder="1" applyAlignment="1">
      <alignment horizontal="center" vertical="center"/>
    </xf>
  </cellXfs>
  <cellStyles count="3">
    <cellStyle name="Čiarka" xfId="1" builtinId="3"/>
    <cellStyle name="Normálna" xfId="0" builtinId="0"/>
    <cellStyle name="Percentá" xfId="2" builtinId="5"/>
  </cellStyles>
  <dxfs count="0"/>
  <tableStyles count="0" defaultTableStyle="TableStyleMedium2" defaultPivotStyle="PivotStyleLight16"/>
  <colors>
    <mruColors>
      <color rgb="FF76933C"/>
      <color rgb="FF009900"/>
      <color rgb="FF3399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rgb="FF92D050"/>
    <pageSetUpPr fitToPage="1"/>
  </sheetPr>
  <dimension ref="B2:AQ109"/>
  <sheetViews>
    <sheetView view="pageBreakPreview" zoomScaleSheetLayoutView="100" workbookViewId="0">
      <pane xSplit="2" ySplit="6" topLeftCell="C7" activePane="bottomRight" state="frozen"/>
      <selection pane="topRight" activeCell="C1" sqref="C1"/>
      <selection pane="bottomLeft" activeCell="A7" sqref="A7"/>
      <selection pane="bottomRight" activeCell="F98" sqref="F98"/>
    </sheetView>
  </sheetViews>
  <sheetFormatPr defaultColWidth="8.85546875" defaultRowHeight="15" x14ac:dyDescent="0.25"/>
  <cols>
    <col min="1" max="1" width="8.85546875" style="3"/>
    <col min="2" max="2" width="6.7109375" style="3" customWidth="1"/>
    <col min="3" max="3" width="6.28515625" style="3" customWidth="1"/>
    <col min="4" max="4" width="8.85546875" style="3" customWidth="1"/>
    <col min="5" max="5" width="10.85546875" style="3" customWidth="1"/>
    <col min="6" max="6" width="15.42578125" style="1" bestFit="1" customWidth="1"/>
    <col min="7" max="7" width="11.42578125" style="1" customWidth="1"/>
    <col min="8" max="8" width="8.140625" style="3" bestFit="1" customWidth="1"/>
    <col min="9" max="9" width="11.140625" style="1" bestFit="1" customWidth="1"/>
    <col min="10" max="10" width="8" style="2" customWidth="1"/>
    <col min="11" max="11" width="13.28515625" style="1" customWidth="1"/>
    <col min="12" max="12" width="9.85546875" style="3" bestFit="1" customWidth="1"/>
    <col min="13" max="13" width="14" style="1" customWidth="1"/>
    <col min="14" max="14" width="8.42578125" style="3" customWidth="1"/>
    <col min="15" max="15" width="13.85546875" style="1" customWidth="1"/>
    <col min="16" max="16" width="7.85546875" style="3" customWidth="1"/>
    <col min="17" max="17" width="14" style="1" customWidth="1"/>
    <col min="18" max="18" width="8" style="3" customWidth="1"/>
    <col min="19" max="19" width="12.85546875" style="1" customWidth="1"/>
    <col min="20" max="20" width="7.28515625" style="3" customWidth="1"/>
    <col min="21" max="21" width="13.140625" style="1" customWidth="1"/>
    <col min="22" max="22" width="7" style="3" customWidth="1"/>
    <col min="23" max="23" width="13" style="1" customWidth="1"/>
    <col min="24" max="24" width="8" style="3" customWidth="1"/>
    <col min="25" max="25" width="14.140625" style="1" customWidth="1"/>
    <col min="26" max="26" width="8.140625" style="3" customWidth="1"/>
    <col min="27" max="16384" width="8.85546875" style="3"/>
  </cols>
  <sheetData>
    <row r="2" spans="2:27" x14ac:dyDescent="0.25">
      <c r="G2" s="2"/>
      <c r="H2" s="2"/>
      <c r="I2" s="2"/>
      <c r="L2" s="1"/>
      <c r="N2" s="1"/>
    </row>
    <row r="3" spans="2:27" ht="16.5" thickBot="1" x14ac:dyDescent="0.3">
      <c r="B3" s="134" t="s">
        <v>421</v>
      </c>
    </row>
    <row r="4" spans="2:27" ht="21.75" customHeight="1" x14ac:dyDescent="0.25">
      <c r="B4" s="587" t="s">
        <v>0</v>
      </c>
      <c r="C4" s="590" t="s">
        <v>856</v>
      </c>
      <c r="D4" s="593" t="s">
        <v>853</v>
      </c>
      <c r="E4" s="593" t="s">
        <v>854</v>
      </c>
      <c r="F4" s="608" t="s">
        <v>1</v>
      </c>
      <c r="G4" s="608" t="s">
        <v>855</v>
      </c>
      <c r="H4" s="593"/>
      <c r="I4" s="593" t="s">
        <v>937</v>
      </c>
      <c r="J4" s="609"/>
      <c r="K4" s="607" t="s">
        <v>2</v>
      </c>
      <c r="L4" s="593"/>
      <c r="M4" s="608"/>
      <c r="N4" s="593"/>
      <c r="O4" s="608"/>
      <c r="P4" s="593"/>
      <c r="Q4" s="608"/>
      <c r="R4" s="609"/>
      <c r="S4" s="599" t="s">
        <v>9</v>
      </c>
      <c r="T4" s="600"/>
      <c r="U4" s="601"/>
      <c r="V4" s="600"/>
      <c r="W4" s="601"/>
      <c r="X4" s="600"/>
      <c r="Y4" s="601"/>
      <c r="Z4" s="602"/>
    </row>
    <row r="5" spans="2:27" ht="41.25" customHeight="1" x14ac:dyDescent="0.25">
      <c r="B5" s="588"/>
      <c r="C5" s="591"/>
      <c r="D5" s="594"/>
      <c r="E5" s="594"/>
      <c r="F5" s="612"/>
      <c r="G5" s="612"/>
      <c r="H5" s="594"/>
      <c r="I5" s="594"/>
      <c r="J5" s="632"/>
      <c r="K5" s="610" t="s">
        <v>932</v>
      </c>
      <c r="L5" s="611"/>
      <c r="M5" s="612" t="s">
        <v>933</v>
      </c>
      <c r="N5" s="611"/>
      <c r="O5" s="612" t="s">
        <v>934</v>
      </c>
      <c r="P5" s="611"/>
      <c r="Q5" s="612" t="s">
        <v>935</v>
      </c>
      <c r="R5" s="613"/>
      <c r="S5" s="603" t="s">
        <v>932</v>
      </c>
      <c r="T5" s="604"/>
      <c r="U5" s="605" t="s">
        <v>936</v>
      </c>
      <c r="V5" s="604"/>
      <c r="W5" s="605" t="s">
        <v>934</v>
      </c>
      <c r="X5" s="604"/>
      <c r="Y5" s="605" t="s">
        <v>935</v>
      </c>
      <c r="Z5" s="606"/>
    </row>
    <row r="6" spans="2:27" ht="15.75" thickBot="1" x14ac:dyDescent="0.3">
      <c r="B6" s="589"/>
      <c r="C6" s="592"/>
      <c r="D6" s="595"/>
      <c r="E6" s="595"/>
      <c r="F6" s="261" t="s">
        <v>3</v>
      </c>
      <c r="G6" s="261" t="s">
        <v>3</v>
      </c>
      <c r="H6" s="260" t="s">
        <v>4</v>
      </c>
      <c r="I6" s="261" t="s">
        <v>3</v>
      </c>
      <c r="J6" s="262" t="s">
        <v>4</v>
      </c>
      <c r="K6" s="259" t="s">
        <v>3</v>
      </c>
      <c r="L6" s="260" t="s">
        <v>4</v>
      </c>
      <c r="M6" s="261" t="s">
        <v>3</v>
      </c>
      <c r="N6" s="260" t="s">
        <v>4</v>
      </c>
      <c r="O6" s="261" t="s">
        <v>3</v>
      </c>
      <c r="P6" s="260" t="s">
        <v>4</v>
      </c>
      <c r="Q6" s="261" t="s">
        <v>3</v>
      </c>
      <c r="R6" s="262" t="s">
        <v>4</v>
      </c>
      <c r="S6" s="259" t="s">
        <v>3</v>
      </c>
      <c r="T6" s="260" t="s">
        <v>4</v>
      </c>
      <c r="U6" s="261" t="s">
        <v>3</v>
      </c>
      <c r="V6" s="260" t="s">
        <v>4</v>
      </c>
      <c r="W6" s="261" t="s">
        <v>3</v>
      </c>
      <c r="X6" s="260" t="s">
        <v>4</v>
      </c>
      <c r="Y6" s="261" t="s">
        <v>3</v>
      </c>
      <c r="Z6" s="262" t="s">
        <v>4</v>
      </c>
    </row>
    <row r="7" spans="2:27" ht="15" customHeight="1" x14ac:dyDescent="0.25">
      <c r="B7" s="571" t="s">
        <v>13</v>
      </c>
      <c r="C7" s="18">
        <v>1</v>
      </c>
      <c r="D7" s="597" t="s">
        <v>7</v>
      </c>
      <c r="E7" s="452" t="s">
        <v>8</v>
      </c>
      <c r="F7" s="7">
        <v>1651433879</v>
      </c>
      <c r="G7" s="7">
        <v>0</v>
      </c>
      <c r="H7" s="8">
        <f t="shared" ref="H7:H13" si="0">G7/F7</f>
        <v>0</v>
      </c>
      <c r="I7" s="7">
        <v>0</v>
      </c>
      <c r="J7" s="9">
        <v>0</v>
      </c>
      <c r="K7" s="33">
        <v>792100000</v>
      </c>
      <c r="L7" s="8">
        <f t="shared" ref="L7:L13" si="1">K7/F7</f>
        <v>0.47964378717944417</v>
      </c>
      <c r="M7" s="7">
        <v>1012897250.7306666</v>
      </c>
      <c r="N7" s="8">
        <f t="shared" ref="N7:N13" si="2">M7/F7</f>
        <v>0.61334411483916673</v>
      </c>
      <c r="O7" s="7">
        <v>1187643814.1440001</v>
      </c>
      <c r="P7" s="8">
        <f t="shared" ref="P7:P13" si="3">O7/F7</f>
        <v>0.71915916782763301</v>
      </c>
      <c r="Q7" s="7">
        <v>1272390377.5573335</v>
      </c>
      <c r="R7" s="9">
        <f t="shared" ref="R7:R13" si="4">Q7/F7</f>
        <v>0.77047612607282201</v>
      </c>
      <c r="S7" s="28">
        <v>64757743.600000001</v>
      </c>
      <c r="T7" s="8">
        <f t="shared" ref="T7:T38" si="5">S7/F7</f>
        <v>3.9213040511929573E-2</v>
      </c>
      <c r="U7" s="7">
        <v>264106074.29999998</v>
      </c>
      <c r="V7" s="8">
        <f t="shared" ref="V7:V38" si="6">U7/F7</f>
        <v>0.15992530954973824</v>
      </c>
      <c r="W7" s="7">
        <v>480111631.60000002</v>
      </c>
      <c r="X7" s="8">
        <f t="shared" ref="X7:X38" si="7">W7/F7</f>
        <v>0.29072410206984739</v>
      </c>
      <c r="Y7" s="7">
        <v>724398975.08000004</v>
      </c>
      <c r="Z7" s="9">
        <f t="shared" ref="Z7:Z38" si="8">Y7/F7</f>
        <v>0.43864848862047601</v>
      </c>
      <c r="AA7" s="2"/>
    </row>
    <row r="8" spans="2:27" x14ac:dyDescent="0.25">
      <c r="B8" s="572"/>
      <c r="C8" s="19">
        <v>2</v>
      </c>
      <c r="D8" s="598"/>
      <c r="E8" s="446" t="s">
        <v>10</v>
      </c>
      <c r="F8" s="4">
        <v>144295649</v>
      </c>
      <c r="G8" s="4">
        <v>0</v>
      </c>
      <c r="H8" s="5">
        <f t="shared" si="0"/>
        <v>0</v>
      </c>
      <c r="I8" s="4">
        <v>0</v>
      </c>
      <c r="J8" s="10">
        <v>0</v>
      </c>
      <c r="K8" s="34">
        <v>53502000</v>
      </c>
      <c r="L8" s="5">
        <f t="shared" si="1"/>
        <v>0.37078041071079004</v>
      </c>
      <c r="M8" s="4">
        <v>101931467.19402668</v>
      </c>
      <c r="N8" s="5">
        <f t="shared" si="2"/>
        <v>0.70640707395152769</v>
      </c>
      <c r="O8" s="4">
        <v>121218301.18656</v>
      </c>
      <c r="P8" s="5">
        <f t="shared" si="3"/>
        <v>0.84006899741349794</v>
      </c>
      <c r="Q8" s="4">
        <v>125505135.17909335</v>
      </c>
      <c r="R8" s="10">
        <f t="shared" si="4"/>
        <v>0.86977768247948595</v>
      </c>
      <c r="S8" s="29">
        <v>9087836.6999999993</v>
      </c>
      <c r="T8" s="5">
        <f t="shared" si="5"/>
        <v>6.2980670331923866E-2</v>
      </c>
      <c r="U8" s="4">
        <v>24710869.706037838</v>
      </c>
      <c r="V8" s="5">
        <f t="shared" si="6"/>
        <v>0.17125166196825406</v>
      </c>
      <c r="W8" s="4">
        <v>43566411.812075675</v>
      </c>
      <c r="X8" s="5">
        <f t="shared" si="7"/>
        <v>0.3019246395438831</v>
      </c>
      <c r="Y8" s="4">
        <v>63933932.625911579</v>
      </c>
      <c r="Z8" s="10">
        <f t="shared" si="8"/>
        <v>0.44307595599027089</v>
      </c>
      <c r="AA8" s="2"/>
    </row>
    <row r="9" spans="2:27" x14ac:dyDescent="0.25">
      <c r="B9" s="572"/>
      <c r="C9" s="19">
        <v>3</v>
      </c>
      <c r="D9" s="598"/>
      <c r="E9" s="449" t="s">
        <v>8</v>
      </c>
      <c r="F9" s="4">
        <v>376415000</v>
      </c>
      <c r="G9" s="4">
        <v>0</v>
      </c>
      <c r="H9" s="5">
        <f t="shared" si="0"/>
        <v>0</v>
      </c>
      <c r="I9" s="4">
        <v>0</v>
      </c>
      <c r="J9" s="10">
        <v>0</v>
      </c>
      <c r="K9" s="34">
        <v>109725000</v>
      </c>
      <c r="L9" s="5">
        <f t="shared" si="1"/>
        <v>0.2915000730576624</v>
      </c>
      <c r="M9" s="4">
        <v>141845746.66666669</v>
      </c>
      <c r="N9" s="5">
        <f t="shared" si="2"/>
        <v>0.37683340639099583</v>
      </c>
      <c r="O9" s="4">
        <v>181996680.00000003</v>
      </c>
      <c r="P9" s="5">
        <f t="shared" si="3"/>
        <v>0.48350007305766252</v>
      </c>
      <c r="Q9" s="4">
        <v>222147613.33333334</v>
      </c>
      <c r="R9" s="10">
        <f t="shared" si="4"/>
        <v>0.59016673972432909</v>
      </c>
      <c r="S9" s="29">
        <v>3453137</v>
      </c>
      <c r="T9" s="5">
        <f t="shared" si="5"/>
        <v>9.1737497177317596E-3</v>
      </c>
      <c r="U9" s="4">
        <v>52809072.863284983</v>
      </c>
      <c r="V9" s="5">
        <f t="shared" si="6"/>
        <v>0.14029481519940754</v>
      </c>
      <c r="W9" s="4">
        <v>102165008.72656998</v>
      </c>
      <c r="X9" s="5">
        <f t="shared" si="7"/>
        <v>0.2714158806810833</v>
      </c>
      <c r="Y9" s="4">
        <v>165550313.00976536</v>
      </c>
      <c r="Z9" s="10">
        <f t="shared" si="8"/>
        <v>0.4398079593261835</v>
      </c>
      <c r="AA9" s="2"/>
    </row>
    <row r="10" spans="2:27" x14ac:dyDescent="0.25">
      <c r="B10" s="572"/>
      <c r="C10" s="19">
        <v>4</v>
      </c>
      <c r="D10" s="598"/>
      <c r="E10" s="449" t="s">
        <v>10</v>
      </c>
      <c r="F10" s="4">
        <v>24632009</v>
      </c>
      <c r="G10" s="4">
        <v>0</v>
      </c>
      <c r="H10" s="5">
        <f t="shared" si="0"/>
        <v>0</v>
      </c>
      <c r="I10" s="4">
        <v>0</v>
      </c>
      <c r="J10" s="10">
        <v>0</v>
      </c>
      <c r="K10" s="34">
        <v>14300000</v>
      </c>
      <c r="L10" s="5">
        <f t="shared" si="1"/>
        <v>0.58054541957986461</v>
      </c>
      <c r="M10" s="4">
        <v>16401931.434666667</v>
      </c>
      <c r="N10" s="5">
        <f t="shared" si="2"/>
        <v>0.66587875291319787</v>
      </c>
      <c r="O10" s="4">
        <v>19029345.728</v>
      </c>
      <c r="P10" s="5">
        <f t="shared" si="3"/>
        <v>0.77254541957986456</v>
      </c>
      <c r="Q10" s="4">
        <v>21656760.021333333</v>
      </c>
      <c r="R10" s="10">
        <f t="shared" si="4"/>
        <v>0.87921208624653124</v>
      </c>
      <c r="S10" s="29">
        <v>1805540</v>
      </c>
      <c r="T10" s="5">
        <f t="shared" si="5"/>
        <v>7.3300557822953055E-2</v>
      </c>
      <c r="U10" s="4">
        <v>5035315.2650342304</v>
      </c>
      <c r="V10" s="5">
        <f t="shared" si="6"/>
        <v>0.20442162330462896</v>
      </c>
      <c r="W10" s="4">
        <v>8265090.5300684609</v>
      </c>
      <c r="X10" s="5">
        <f t="shared" si="7"/>
        <v>0.33554268878630489</v>
      </c>
      <c r="Y10" s="4">
        <v>12412925.726783277</v>
      </c>
      <c r="Z10" s="10">
        <f t="shared" si="8"/>
        <v>0.50393476743140508</v>
      </c>
      <c r="AA10" s="2"/>
    </row>
    <row r="11" spans="2:27" x14ac:dyDescent="0.25">
      <c r="B11" s="572"/>
      <c r="C11" s="574">
        <v>5</v>
      </c>
      <c r="D11" s="598"/>
      <c r="E11" s="446" t="s">
        <v>8</v>
      </c>
      <c r="F11" s="4">
        <v>67585000</v>
      </c>
      <c r="G11" s="4">
        <v>0</v>
      </c>
      <c r="H11" s="5">
        <f t="shared" si="0"/>
        <v>0</v>
      </c>
      <c r="I11" s="4">
        <v>0</v>
      </c>
      <c r="J11" s="10">
        <v>0</v>
      </c>
      <c r="K11" s="34">
        <v>20535012.727499999</v>
      </c>
      <c r="L11" s="5">
        <f t="shared" si="1"/>
        <v>0.30383979769919361</v>
      </c>
      <c r="M11" s="4">
        <v>25526753.134999998</v>
      </c>
      <c r="N11" s="5">
        <f t="shared" si="2"/>
        <v>0.37769850018495227</v>
      </c>
      <c r="O11" s="4">
        <v>30399237.089999996</v>
      </c>
      <c r="P11" s="5">
        <f t="shared" si="3"/>
        <v>0.44979266242509425</v>
      </c>
      <c r="Q11" s="4">
        <v>49946123.6875</v>
      </c>
      <c r="R11" s="10">
        <f t="shared" si="4"/>
        <v>0.73901196548790415</v>
      </c>
      <c r="S11" s="29">
        <v>6859000</v>
      </c>
      <c r="T11" s="5">
        <f t="shared" si="5"/>
        <v>0.10148701634978176</v>
      </c>
      <c r="U11" s="4">
        <v>15149912</v>
      </c>
      <c r="V11" s="5">
        <f t="shared" si="6"/>
        <v>0.22416086409706296</v>
      </c>
      <c r="W11" s="4">
        <v>25328814</v>
      </c>
      <c r="X11" s="5">
        <f t="shared" si="7"/>
        <v>0.37476975660279649</v>
      </c>
      <c r="Y11" s="4">
        <v>33342815</v>
      </c>
      <c r="Z11" s="10">
        <f t="shared" si="8"/>
        <v>0.49334637863431235</v>
      </c>
      <c r="AA11" s="2"/>
    </row>
    <row r="12" spans="2:27" x14ac:dyDescent="0.25">
      <c r="B12" s="572"/>
      <c r="C12" s="574"/>
      <c r="D12" s="579"/>
      <c r="E12" s="446" t="s">
        <v>10</v>
      </c>
      <c r="F12" s="4">
        <v>2415000</v>
      </c>
      <c r="G12" s="4">
        <v>0</v>
      </c>
      <c r="H12" s="5">
        <f t="shared" si="0"/>
        <v>0</v>
      </c>
      <c r="I12" s="4">
        <v>0</v>
      </c>
      <c r="J12" s="10">
        <v>0</v>
      </c>
      <c r="K12" s="34">
        <v>842487.27249999985</v>
      </c>
      <c r="L12" s="5">
        <f t="shared" si="1"/>
        <v>0.34885601345755685</v>
      </c>
      <c r="M12" s="4">
        <v>978246.86499999987</v>
      </c>
      <c r="N12" s="5">
        <f t="shared" si="2"/>
        <v>0.40507116563146994</v>
      </c>
      <c r="O12" s="4">
        <v>1110762.9099999999</v>
      </c>
      <c r="P12" s="5">
        <f t="shared" si="3"/>
        <v>0.4599432339544513</v>
      </c>
      <c r="Q12" s="4">
        <v>1926376.3125</v>
      </c>
      <c r="R12" s="10">
        <f t="shared" si="4"/>
        <v>0.79767135093167707</v>
      </c>
      <c r="S12" s="29">
        <v>202300</v>
      </c>
      <c r="T12" s="5">
        <f t="shared" si="5"/>
        <v>8.3768115942028987E-2</v>
      </c>
      <c r="U12" s="4">
        <v>452840.15</v>
      </c>
      <c r="V12" s="5">
        <f t="shared" si="6"/>
        <v>0.18751144927536234</v>
      </c>
      <c r="W12" s="4">
        <v>751157.85000000009</v>
      </c>
      <c r="X12" s="5">
        <f t="shared" si="7"/>
        <v>0.31103844720496898</v>
      </c>
      <c r="Y12" s="4">
        <v>992656.85000000009</v>
      </c>
      <c r="Z12" s="10">
        <f t="shared" si="8"/>
        <v>0.41103803312629406</v>
      </c>
      <c r="AA12" s="2"/>
    </row>
    <row r="13" spans="2:27" s="13" customFormat="1" ht="15.75" thickBot="1" x14ac:dyDescent="0.3">
      <c r="B13" s="573"/>
      <c r="C13" s="596" t="s">
        <v>24</v>
      </c>
      <c r="D13" s="586"/>
      <c r="E13" s="586"/>
      <c r="F13" s="15">
        <f>SUM(F7:F12)</f>
        <v>2266776537</v>
      </c>
      <c r="G13" s="15">
        <v>0</v>
      </c>
      <c r="H13" s="16">
        <f t="shared" si="0"/>
        <v>0</v>
      </c>
      <c r="I13" s="15">
        <v>0</v>
      </c>
      <c r="J13" s="17">
        <v>0</v>
      </c>
      <c r="K13" s="35">
        <f>SUM(K7:K12)</f>
        <v>991004500</v>
      </c>
      <c r="L13" s="16">
        <f t="shared" si="1"/>
        <v>0.43718667624447888</v>
      </c>
      <c r="M13" s="15">
        <f>SUM(M7:M12)</f>
        <v>1299581396.0260267</v>
      </c>
      <c r="N13" s="16">
        <f t="shared" si="2"/>
        <v>0.5733169436039679</v>
      </c>
      <c r="O13" s="15">
        <f>SUM(O7:O12)</f>
        <v>1541398141.0585599</v>
      </c>
      <c r="P13" s="16">
        <f t="shared" si="3"/>
        <v>0.67999563075526925</v>
      </c>
      <c r="Q13" s="15">
        <f>SUM(Q7:Q12)</f>
        <v>1693572386.0910933</v>
      </c>
      <c r="R13" s="17">
        <f t="shared" si="4"/>
        <v>0.74712807303558804</v>
      </c>
      <c r="S13" s="30">
        <f>SUM(S7:S12)</f>
        <v>86165557.299999997</v>
      </c>
      <c r="T13" s="16">
        <f t="shared" si="5"/>
        <v>3.8012373912267999E-2</v>
      </c>
      <c r="U13" s="15">
        <f>SUM(U7:U12)</f>
        <v>362264084.28435707</v>
      </c>
      <c r="V13" s="16">
        <f t="shared" si="6"/>
        <v>0.15981464355714614</v>
      </c>
      <c r="W13" s="15">
        <f>SUM(W7:W12)</f>
        <v>660188114.51871419</v>
      </c>
      <c r="X13" s="16">
        <f t="shared" si="7"/>
        <v>0.2912453449833437</v>
      </c>
      <c r="Y13" s="15">
        <f>SUM(Y7:Y12)</f>
        <v>1000631618.2924603</v>
      </c>
      <c r="Z13" s="17">
        <f t="shared" si="8"/>
        <v>0.44143372845069301</v>
      </c>
      <c r="AA13" s="14"/>
    </row>
    <row r="14" spans="2:27" ht="15" customHeight="1" x14ac:dyDescent="0.25">
      <c r="B14" s="571" t="s">
        <v>12</v>
      </c>
      <c r="C14" s="258">
        <v>1</v>
      </c>
      <c r="D14" s="597" t="s">
        <v>5</v>
      </c>
      <c r="E14" s="581" t="s">
        <v>6</v>
      </c>
      <c r="F14" s="7">
        <v>725839166</v>
      </c>
      <c r="G14" s="7">
        <v>0</v>
      </c>
      <c r="H14" s="8">
        <f>G14/F14</f>
        <v>0</v>
      </c>
      <c r="I14" s="7">
        <v>0</v>
      </c>
      <c r="J14" s="9">
        <v>0</v>
      </c>
      <c r="K14" s="33">
        <v>495907302</v>
      </c>
      <c r="L14" s="8">
        <f>K14/F14</f>
        <v>0.6832192656850925</v>
      </c>
      <c r="M14" s="7">
        <v>495907302</v>
      </c>
      <c r="N14" s="8">
        <f>M14/F14</f>
        <v>0.6832192656850925</v>
      </c>
      <c r="O14" s="7">
        <v>495907302</v>
      </c>
      <c r="P14" s="8">
        <f>O14/F14</f>
        <v>0.6832192656850925</v>
      </c>
      <c r="Q14" s="7">
        <v>495907302</v>
      </c>
      <c r="R14" s="9">
        <f>Q14/F14</f>
        <v>0.6832192656850925</v>
      </c>
      <c r="S14" s="28">
        <v>62727266</v>
      </c>
      <c r="T14" s="8">
        <f t="shared" si="5"/>
        <v>8.6420337918221402E-2</v>
      </c>
      <c r="U14" s="7">
        <v>301463473</v>
      </c>
      <c r="V14" s="8">
        <f t="shared" si="6"/>
        <v>0.4153309536344309</v>
      </c>
      <c r="W14" s="7">
        <v>495907303</v>
      </c>
      <c r="X14" s="8">
        <f t="shared" si="7"/>
        <v>0.68321926706280822</v>
      </c>
      <c r="Y14" s="7">
        <v>495907303</v>
      </c>
      <c r="Z14" s="9">
        <f t="shared" si="8"/>
        <v>0.68321926706280822</v>
      </c>
      <c r="AA14" s="2"/>
    </row>
    <row r="15" spans="2:27" x14ac:dyDescent="0.25">
      <c r="B15" s="572"/>
      <c r="C15" s="19">
        <v>2</v>
      </c>
      <c r="D15" s="598"/>
      <c r="E15" s="580"/>
      <c r="F15" s="4">
        <v>1142500000</v>
      </c>
      <c r="G15" s="4">
        <v>43945500.649999999</v>
      </c>
      <c r="H15" s="5">
        <f t="shared" ref="H15:H67" si="9">G15/F15</f>
        <v>3.8464333172866516E-2</v>
      </c>
      <c r="I15" s="4">
        <v>0</v>
      </c>
      <c r="J15" s="10">
        <v>0</v>
      </c>
      <c r="K15" s="34">
        <v>928800959.64999998</v>
      </c>
      <c r="L15" s="5">
        <f t="shared" ref="L15:L67" si="10">K15/F15</f>
        <v>0.81295488809628003</v>
      </c>
      <c r="M15" s="4">
        <v>1471999681.6500001</v>
      </c>
      <c r="N15" s="5">
        <f t="shared" ref="N15:N67" si="11">M15/F15</f>
        <v>1.288402347177243</v>
      </c>
      <c r="O15" s="4">
        <v>1471999681.6500001</v>
      </c>
      <c r="P15" s="5">
        <f t="shared" ref="P15:P67" si="12">O15/F15</f>
        <v>1.288402347177243</v>
      </c>
      <c r="Q15" s="4">
        <v>1471999681.6500001</v>
      </c>
      <c r="R15" s="12">
        <f t="shared" ref="R15:R67" si="13">Q15/F15</f>
        <v>1.288402347177243</v>
      </c>
      <c r="S15" s="29">
        <v>363820938</v>
      </c>
      <c r="T15" s="5">
        <f t="shared" si="5"/>
        <v>0.31844283413566737</v>
      </c>
      <c r="U15" s="4">
        <v>978082041.89999998</v>
      </c>
      <c r="V15" s="5">
        <f t="shared" si="6"/>
        <v>0.85608931457330417</v>
      </c>
      <c r="W15" s="4">
        <v>1312320201.2</v>
      </c>
      <c r="X15" s="5">
        <f t="shared" si="7"/>
        <v>1.1486391257768054</v>
      </c>
      <c r="Y15" s="4">
        <v>1428054180.3</v>
      </c>
      <c r="Z15" s="12">
        <f t="shared" si="8"/>
        <v>1.2499380133916849</v>
      </c>
      <c r="AA15" s="2"/>
    </row>
    <row r="16" spans="2:27" x14ac:dyDescent="0.25">
      <c r="B16" s="572"/>
      <c r="C16" s="19">
        <v>3</v>
      </c>
      <c r="D16" s="598"/>
      <c r="E16" s="580"/>
      <c r="F16" s="4">
        <v>322350000</v>
      </c>
      <c r="G16" s="4">
        <v>0</v>
      </c>
      <c r="H16" s="5">
        <f t="shared" si="9"/>
        <v>0</v>
      </c>
      <c r="I16" s="4">
        <v>0</v>
      </c>
      <c r="J16" s="10">
        <v>0</v>
      </c>
      <c r="K16" s="34">
        <v>190327880</v>
      </c>
      <c r="L16" s="5">
        <f t="shared" si="10"/>
        <v>0.59043859159298895</v>
      </c>
      <c r="M16" s="4">
        <v>205136675</v>
      </c>
      <c r="N16" s="5">
        <f t="shared" si="11"/>
        <v>0.63637870327284007</v>
      </c>
      <c r="O16" s="4">
        <v>435738080</v>
      </c>
      <c r="P16" s="5">
        <f t="shared" si="12"/>
        <v>1.3517545525050412</v>
      </c>
      <c r="Q16" s="4">
        <v>435738080</v>
      </c>
      <c r="R16" s="12">
        <f t="shared" si="13"/>
        <v>1.3517545525050412</v>
      </c>
      <c r="S16" s="29">
        <v>58775404</v>
      </c>
      <c r="T16" s="5">
        <f t="shared" si="5"/>
        <v>0.18233412129672716</v>
      </c>
      <c r="U16" s="4">
        <v>194271525</v>
      </c>
      <c r="V16" s="5">
        <f t="shared" si="6"/>
        <v>0.60267263843648211</v>
      </c>
      <c r="W16" s="4">
        <v>258938080</v>
      </c>
      <c r="X16" s="5">
        <f t="shared" si="7"/>
        <v>0.80328239491236231</v>
      </c>
      <c r="Y16" s="4">
        <v>278938080</v>
      </c>
      <c r="Z16" s="10">
        <f t="shared" si="8"/>
        <v>0.86532675663099112</v>
      </c>
      <c r="AA16" s="2"/>
    </row>
    <row r="17" spans="2:27" x14ac:dyDescent="0.25">
      <c r="B17" s="572"/>
      <c r="C17" s="19">
        <v>4</v>
      </c>
      <c r="D17" s="579"/>
      <c r="E17" s="580"/>
      <c r="F17" s="4">
        <v>116450000</v>
      </c>
      <c r="G17" s="4">
        <v>0</v>
      </c>
      <c r="H17" s="5">
        <f t="shared" si="9"/>
        <v>0</v>
      </c>
      <c r="I17" s="4">
        <v>0</v>
      </c>
      <c r="J17" s="10">
        <v>0</v>
      </c>
      <c r="K17" s="34">
        <v>3442500</v>
      </c>
      <c r="L17" s="5">
        <f t="shared" si="10"/>
        <v>2.9562043795620437E-2</v>
      </c>
      <c r="M17" s="4">
        <v>10467500</v>
      </c>
      <c r="N17" s="5">
        <f t="shared" si="11"/>
        <v>8.9888364104766E-2</v>
      </c>
      <c r="O17" s="4">
        <v>12792500</v>
      </c>
      <c r="P17" s="5">
        <f t="shared" si="12"/>
        <v>0.10985401459854015</v>
      </c>
      <c r="Q17" s="4">
        <v>91512700</v>
      </c>
      <c r="R17" s="10">
        <f t="shared" si="13"/>
        <v>0.7858540145985401</v>
      </c>
      <c r="S17" s="29">
        <v>1317500</v>
      </c>
      <c r="T17" s="5">
        <f t="shared" si="5"/>
        <v>1.1313868613138687E-2</v>
      </c>
      <c r="U17" s="4">
        <v>3442500</v>
      </c>
      <c r="V17" s="5">
        <f t="shared" si="6"/>
        <v>2.9562043795620437E-2</v>
      </c>
      <c r="W17" s="4">
        <v>6942500</v>
      </c>
      <c r="X17" s="5">
        <f t="shared" si="7"/>
        <v>5.9617861743237438E-2</v>
      </c>
      <c r="Y17" s="4">
        <v>12792500</v>
      </c>
      <c r="Z17" s="12">
        <f t="shared" si="8"/>
        <v>0.10985401459854015</v>
      </c>
      <c r="AA17" s="2"/>
    </row>
    <row r="18" spans="2:27" x14ac:dyDescent="0.25">
      <c r="B18" s="572"/>
      <c r="C18" s="19">
        <v>5</v>
      </c>
      <c r="D18" s="614" t="s">
        <v>7</v>
      </c>
      <c r="E18" s="580" t="s">
        <v>8</v>
      </c>
      <c r="F18" s="4">
        <v>282232227</v>
      </c>
      <c r="G18" s="4">
        <v>0</v>
      </c>
      <c r="H18" s="5">
        <f t="shared" si="9"/>
        <v>0</v>
      </c>
      <c r="I18" s="4">
        <v>0</v>
      </c>
      <c r="J18" s="10">
        <v>0</v>
      </c>
      <c r="K18" s="34">
        <v>86246524</v>
      </c>
      <c r="L18" s="5">
        <f t="shared" si="10"/>
        <v>0.30558708662281858</v>
      </c>
      <c r="M18" s="4">
        <v>127246524</v>
      </c>
      <c r="N18" s="5">
        <f t="shared" si="11"/>
        <v>0.4508575273368764</v>
      </c>
      <c r="O18" s="4">
        <v>203378089</v>
      </c>
      <c r="P18" s="5">
        <f t="shared" si="12"/>
        <v>0.72060547855153334</v>
      </c>
      <c r="Q18" s="4">
        <v>203378089</v>
      </c>
      <c r="R18" s="10">
        <f t="shared" si="13"/>
        <v>0.72060547855153334</v>
      </c>
      <c r="S18" s="29">
        <v>14492104</v>
      </c>
      <c r="T18" s="5">
        <f t="shared" si="5"/>
        <v>5.1348154511072192E-2</v>
      </c>
      <c r="U18" s="4">
        <v>84349024</v>
      </c>
      <c r="V18" s="5">
        <f t="shared" si="6"/>
        <v>0.29886389976294236</v>
      </c>
      <c r="W18" s="4">
        <v>168180589</v>
      </c>
      <c r="X18" s="5">
        <f t="shared" si="7"/>
        <v>0.59589434837999555</v>
      </c>
      <c r="Y18" s="4">
        <v>193530589</v>
      </c>
      <c r="Z18" s="10">
        <f t="shared" si="8"/>
        <v>0.68571399891905327</v>
      </c>
      <c r="AA18" s="2"/>
    </row>
    <row r="19" spans="2:27" x14ac:dyDescent="0.25">
      <c r="B19" s="572"/>
      <c r="C19" s="19">
        <v>6</v>
      </c>
      <c r="D19" s="598"/>
      <c r="E19" s="580"/>
      <c r="F19" s="4">
        <v>484757228</v>
      </c>
      <c r="G19" s="4">
        <v>0</v>
      </c>
      <c r="H19" s="5">
        <f t="shared" si="9"/>
        <v>0</v>
      </c>
      <c r="I19" s="4">
        <v>0</v>
      </c>
      <c r="J19" s="10">
        <v>0</v>
      </c>
      <c r="K19" s="34">
        <v>258858547.30000001</v>
      </c>
      <c r="L19" s="5">
        <f t="shared" si="10"/>
        <v>0.5339962611140272</v>
      </c>
      <c r="M19" s="4">
        <v>828235541.41999996</v>
      </c>
      <c r="N19" s="11">
        <f t="shared" si="11"/>
        <v>1.708557384151062</v>
      </c>
      <c r="O19" s="4">
        <v>1098424163.54</v>
      </c>
      <c r="P19" s="11">
        <f t="shared" si="12"/>
        <v>2.2659263237226037</v>
      </c>
      <c r="Q19" s="4">
        <v>1154524163.54</v>
      </c>
      <c r="R19" s="12">
        <f t="shared" si="13"/>
        <v>2.3816543557345367</v>
      </c>
      <c r="S19" s="29">
        <v>142355413.00999999</v>
      </c>
      <c r="T19" s="5">
        <f t="shared" si="5"/>
        <v>0.29366331183410427</v>
      </c>
      <c r="U19" s="4">
        <v>368752829.00999999</v>
      </c>
      <c r="V19" s="5">
        <f t="shared" si="6"/>
        <v>0.76069588592085935</v>
      </c>
      <c r="W19" s="4">
        <v>695116717.50999999</v>
      </c>
      <c r="X19" s="11">
        <f t="shared" si="7"/>
        <v>1.4339481236368485</v>
      </c>
      <c r="Y19" s="4">
        <v>1049357808.71</v>
      </c>
      <c r="Z19" s="12">
        <f t="shared" si="8"/>
        <v>2.1647079158353471</v>
      </c>
      <c r="AA19" s="2"/>
    </row>
    <row r="20" spans="2:27" x14ac:dyDescent="0.25">
      <c r="B20" s="572"/>
      <c r="C20" s="19">
        <v>7</v>
      </c>
      <c r="D20" s="598"/>
      <c r="E20" s="580"/>
      <c r="F20" s="4">
        <v>805516752</v>
      </c>
      <c r="G20" s="4">
        <v>20769553.399999999</v>
      </c>
      <c r="H20" s="5">
        <f t="shared" si="9"/>
        <v>2.5784135895909957E-2</v>
      </c>
      <c r="I20" s="4">
        <v>0</v>
      </c>
      <c r="J20" s="10">
        <v>0</v>
      </c>
      <c r="K20" s="34">
        <v>286721122.39999998</v>
      </c>
      <c r="L20" s="5">
        <f t="shared" si="10"/>
        <v>0.35594681511974313</v>
      </c>
      <c r="M20" s="4">
        <v>406721122.39999998</v>
      </c>
      <c r="N20" s="5">
        <f t="shared" si="11"/>
        <v>0.50491950836548216</v>
      </c>
      <c r="O20" s="4">
        <v>586721122.39999998</v>
      </c>
      <c r="P20" s="5">
        <f t="shared" si="12"/>
        <v>0.72837854823409054</v>
      </c>
      <c r="Q20" s="4">
        <v>731721122.39999998</v>
      </c>
      <c r="R20" s="10">
        <f t="shared" si="13"/>
        <v>0.9083872192393585</v>
      </c>
      <c r="S20" s="29">
        <v>112134737</v>
      </c>
      <c r="T20" s="5">
        <f t="shared" si="5"/>
        <v>0.13920844814410513</v>
      </c>
      <c r="U20" s="4">
        <v>208148544</v>
      </c>
      <c r="V20" s="5">
        <f t="shared" si="6"/>
        <v>0.25840374329049337</v>
      </c>
      <c r="W20" s="4">
        <v>330148544</v>
      </c>
      <c r="X20" s="5">
        <f t="shared" si="7"/>
        <v>0.40985931475699466</v>
      </c>
      <c r="Y20" s="4">
        <v>465148544</v>
      </c>
      <c r="Z20" s="10">
        <f t="shared" si="8"/>
        <v>0.57745359465845103</v>
      </c>
      <c r="AA20" s="2"/>
    </row>
    <row r="21" spans="2:27" x14ac:dyDescent="0.25">
      <c r="B21" s="572"/>
      <c r="C21" s="19">
        <v>8</v>
      </c>
      <c r="D21" s="579"/>
      <c r="E21" s="580"/>
      <c r="F21" s="4">
        <v>87000000</v>
      </c>
      <c r="G21" s="4">
        <v>0</v>
      </c>
      <c r="H21" s="5">
        <f t="shared" si="9"/>
        <v>0</v>
      </c>
      <c r="I21" s="4">
        <v>0</v>
      </c>
      <c r="J21" s="10">
        <v>0</v>
      </c>
      <c r="K21" s="34">
        <v>38830000</v>
      </c>
      <c r="L21" s="5">
        <f t="shared" si="10"/>
        <v>0.44632183908045975</v>
      </c>
      <c r="M21" s="4">
        <v>41530000</v>
      </c>
      <c r="N21" s="5">
        <f t="shared" si="11"/>
        <v>0.47735632183908044</v>
      </c>
      <c r="O21" s="4">
        <v>44230000</v>
      </c>
      <c r="P21" s="5">
        <f t="shared" si="12"/>
        <v>0.50839080459770114</v>
      </c>
      <c r="Q21" s="4">
        <v>46930000</v>
      </c>
      <c r="R21" s="12">
        <f t="shared" si="13"/>
        <v>0.53942528735632189</v>
      </c>
      <c r="S21" s="29">
        <v>9607500</v>
      </c>
      <c r="T21" s="5">
        <f t="shared" si="5"/>
        <v>0.11043103448275862</v>
      </c>
      <c r="U21" s="4">
        <v>21207500</v>
      </c>
      <c r="V21" s="5">
        <f t="shared" si="6"/>
        <v>0.24376436781609195</v>
      </c>
      <c r="W21" s="4">
        <v>29607500</v>
      </c>
      <c r="X21" s="5">
        <f t="shared" si="7"/>
        <v>0.34031609195402301</v>
      </c>
      <c r="Y21" s="4">
        <v>40727500</v>
      </c>
      <c r="Z21" s="10">
        <f t="shared" si="8"/>
        <v>0.46813218390804595</v>
      </c>
      <c r="AA21" s="2"/>
    </row>
    <row r="22" spans="2:27" s="13" customFormat="1" ht="15.75" thickBot="1" x14ac:dyDescent="0.3">
      <c r="B22" s="573"/>
      <c r="C22" s="596" t="s">
        <v>24</v>
      </c>
      <c r="D22" s="586"/>
      <c r="E22" s="586"/>
      <c r="F22" s="26">
        <f>SUM(F14:F21)</f>
        <v>3966645373</v>
      </c>
      <c r="G22" s="15">
        <f>SUM(G14:G21)</f>
        <v>64715054.049999997</v>
      </c>
      <c r="H22" s="16">
        <f t="shared" si="9"/>
        <v>1.6314807088755601E-2</v>
      </c>
      <c r="I22" s="15">
        <v>0</v>
      </c>
      <c r="J22" s="17">
        <v>0</v>
      </c>
      <c r="K22" s="35">
        <f>SUM(K14:K21)</f>
        <v>2289134835.3499999</v>
      </c>
      <c r="L22" s="16">
        <f t="shared" si="10"/>
        <v>0.57709591357260959</v>
      </c>
      <c r="M22" s="15">
        <f>SUM(M14:M21)</f>
        <v>3587244346.4700003</v>
      </c>
      <c r="N22" s="16">
        <f t="shared" si="11"/>
        <v>0.90435216893537018</v>
      </c>
      <c r="O22" s="15">
        <f>SUM(O14:O21)</f>
        <v>4349190938.5900002</v>
      </c>
      <c r="P22" s="16">
        <f t="shared" si="12"/>
        <v>1.0964405762597018</v>
      </c>
      <c r="Q22" s="15">
        <f>SUM(Q14:Q21)</f>
        <v>4631711138.5900002</v>
      </c>
      <c r="R22" s="17">
        <f t="shared" si="13"/>
        <v>1.167664538432637</v>
      </c>
      <c r="S22" s="30">
        <f>SUM(S14:S21)</f>
        <v>765230862.00999999</v>
      </c>
      <c r="T22" s="16">
        <f t="shared" si="5"/>
        <v>0.19291637896816846</v>
      </c>
      <c r="U22" s="15">
        <f>SUM(U14:U21)</f>
        <v>2159717436.9099998</v>
      </c>
      <c r="V22" s="16">
        <f t="shared" si="6"/>
        <v>0.54446950352826506</v>
      </c>
      <c r="W22" s="15">
        <f>SUM(W14:W21)</f>
        <v>3297161434.71</v>
      </c>
      <c r="X22" s="16">
        <f t="shared" si="7"/>
        <v>0.83122163053772946</v>
      </c>
      <c r="Y22" s="15">
        <f>SUM(Y14:Y21)</f>
        <v>3964456505.0100002</v>
      </c>
      <c r="Z22" s="17">
        <f t="shared" si="8"/>
        <v>0.99944818157809145</v>
      </c>
      <c r="AA22" s="14"/>
    </row>
    <row r="23" spans="2:27" ht="15" customHeight="1" x14ac:dyDescent="0.25">
      <c r="B23" s="571" t="s">
        <v>17</v>
      </c>
      <c r="C23" s="615">
        <v>1</v>
      </c>
      <c r="D23" s="581" t="s">
        <v>14</v>
      </c>
      <c r="E23" s="6" t="s">
        <v>8</v>
      </c>
      <c r="F23" s="7">
        <v>447352087</v>
      </c>
      <c r="G23" s="7">
        <v>0</v>
      </c>
      <c r="H23" s="8">
        <f t="shared" ref="H23:H35" si="14">G23/F23</f>
        <v>0</v>
      </c>
      <c r="I23" s="7">
        <v>0</v>
      </c>
      <c r="J23" s="9">
        <v>0</v>
      </c>
      <c r="K23" s="33">
        <v>322000714.6785</v>
      </c>
      <c r="L23" s="8">
        <f t="shared" ref="L23:L35" si="15">K23/F23</f>
        <v>0.71979258404242119</v>
      </c>
      <c r="M23" s="7">
        <v>398000714.6785</v>
      </c>
      <c r="N23" s="8">
        <f t="shared" ref="N23:N35" si="16">M23/F23</f>
        <v>0.88968113985461295</v>
      </c>
      <c r="O23" s="7">
        <v>432676400.83850002</v>
      </c>
      <c r="P23" s="8">
        <f t="shared" ref="P23:P35" si="17">O23/F23</f>
        <v>0.96719432726933952</v>
      </c>
      <c r="Q23" s="7">
        <v>447352086.99850005</v>
      </c>
      <c r="R23" s="9">
        <f t="shared" ref="R23:R35" si="18">Q23/F23</f>
        <v>0.99999999999664702</v>
      </c>
      <c r="S23" s="28">
        <v>8273687.5</v>
      </c>
      <c r="T23" s="8">
        <f t="shared" si="5"/>
        <v>1.8494800271268211E-2</v>
      </c>
      <c r="U23" s="7">
        <v>41473272.299999997</v>
      </c>
      <c r="V23" s="8">
        <f t="shared" si="6"/>
        <v>9.2708346524378676E-2</v>
      </c>
      <c r="W23" s="7">
        <v>96019877.299999997</v>
      </c>
      <c r="X23" s="8">
        <f t="shared" si="7"/>
        <v>0.21464050373369556</v>
      </c>
      <c r="Y23" s="7">
        <v>156870618.48541504</v>
      </c>
      <c r="Z23" s="9">
        <f t="shared" si="8"/>
        <v>0.35066477399805901</v>
      </c>
      <c r="AA23" s="2"/>
    </row>
    <row r="24" spans="2:27" x14ac:dyDescent="0.25">
      <c r="B24" s="572"/>
      <c r="C24" s="574"/>
      <c r="D24" s="580"/>
      <c r="E24" s="406" t="s">
        <v>10</v>
      </c>
      <c r="F24" s="4">
        <v>11394422</v>
      </c>
      <c r="G24" s="4">
        <v>0</v>
      </c>
      <c r="H24" s="5">
        <f t="shared" si="14"/>
        <v>0</v>
      </c>
      <c r="I24" s="4">
        <v>0</v>
      </c>
      <c r="J24" s="10">
        <v>0</v>
      </c>
      <c r="K24" s="34">
        <v>21045798.344999999</v>
      </c>
      <c r="L24" s="5">
        <f t="shared" si="15"/>
        <v>1.8470264086234474</v>
      </c>
      <c r="M24" s="4">
        <v>22897704.987467613</v>
      </c>
      <c r="N24" s="11">
        <f t="shared" si="16"/>
        <v>2.009553884125725</v>
      </c>
      <c r="O24" s="4">
        <v>22897704.987467613</v>
      </c>
      <c r="P24" s="11">
        <f t="shared" si="17"/>
        <v>2.009553884125725</v>
      </c>
      <c r="Q24" s="4">
        <v>22897704.987467613</v>
      </c>
      <c r="R24" s="12">
        <f t="shared" si="18"/>
        <v>2.009553884125725</v>
      </c>
      <c r="S24" s="29">
        <v>226312.5</v>
      </c>
      <c r="T24" s="5">
        <f t="shared" si="5"/>
        <v>1.9861691975248941E-2</v>
      </c>
      <c r="U24" s="4">
        <v>1069367.51</v>
      </c>
      <c r="V24" s="5">
        <f t="shared" si="6"/>
        <v>9.385008822738003E-2</v>
      </c>
      <c r="W24" s="4">
        <v>2461151.5099999998</v>
      </c>
      <c r="X24" s="5">
        <f t="shared" si="7"/>
        <v>0.21599616988031511</v>
      </c>
      <c r="Y24" s="4">
        <v>4013788.8116198527</v>
      </c>
      <c r="Z24" s="10">
        <f t="shared" si="8"/>
        <v>0.35225909761985758</v>
      </c>
      <c r="AA24" s="2"/>
    </row>
    <row r="25" spans="2:27" x14ac:dyDescent="0.25">
      <c r="B25" s="572"/>
      <c r="C25" s="574">
        <v>2</v>
      </c>
      <c r="D25" s="406" t="s">
        <v>14</v>
      </c>
      <c r="E25" s="406" t="s">
        <v>8</v>
      </c>
      <c r="F25" s="4">
        <v>122175259</v>
      </c>
      <c r="G25" s="4">
        <v>56584500</v>
      </c>
      <c r="H25" s="5">
        <f t="shared" si="14"/>
        <v>0.46314205071584913</v>
      </c>
      <c r="I25" s="4">
        <v>0</v>
      </c>
      <c r="J25" s="10">
        <v>0</v>
      </c>
      <c r="K25" s="34">
        <v>122175259</v>
      </c>
      <c r="L25" s="5">
        <f t="shared" si="15"/>
        <v>1</v>
      </c>
      <c r="M25" s="4">
        <v>122175259</v>
      </c>
      <c r="N25" s="5">
        <f t="shared" si="16"/>
        <v>1</v>
      </c>
      <c r="O25" s="4">
        <v>122175259</v>
      </c>
      <c r="P25" s="5">
        <f t="shared" si="17"/>
        <v>1</v>
      </c>
      <c r="Q25" s="4">
        <v>122175259</v>
      </c>
      <c r="R25" s="10">
        <f t="shared" si="18"/>
        <v>1</v>
      </c>
      <c r="S25" s="29">
        <v>49795655</v>
      </c>
      <c r="T25" s="5">
        <f t="shared" si="5"/>
        <v>0.40757560415730326</v>
      </c>
      <c r="U25" s="4">
        <v>88107002</v>
      </c>
      <c r="V25" s="5">
        <f t="shared" si="6"/>
        <v>0.72115256985049647</v>
      </c>
      <c r="W25" s="4">
        <v>122175259</v>
      </c>
      <c r="X25" s="5">
        <f t="shared" si="7"/>
        <v>1</v>
      </c>
      <c r="Y25" s="4">
        <v>122175259</v>
      </c>
      <c r="Z25" s="10">
        <f t="shared" si="8"/>
        <v>1</v>
      </c>
      <c r="AA25" s="2"/>
    </row>
    <row r="26" spans="2:27" x14ac:dyDescent="0.25">
      <c r="B26" s="572"/>
      <c r="C26" s="574"/>
      <c r="D26" s="406" t="s">
        <v>15</v>
      </c>
      <c r="E26" s="406" t="s">
        <v>10</v>
      </c>
      <c r="F26" s="4">
        <v>72175259</v>
      </c>
      <c r="G26" s="4">
        <v>33430000</v>
      </c>
      <c r="H26" s="5">
        <f t="shared" si="14"/>
        <v>0.46317810927425973</v>
      </c>
      <c r="I26" s="4">
        <v>0</v>
      </c>
      <c r="J26" s="10">
        <v>0</v>
      </c>
      <c r="K26" s="34">
        <v>72175259</v>
      </c>
      <c r="L26" s="5">
        <f t="shared" si="15"/>
        <v>1</v>
      </c>
      <c r="M26" s="4">
        <v>72175259</v>
      </c>
      <c r="N26" s="5">
        <f t="shared" si="16"/>
        <v>1</v>
      </c>
      <c r="O26" s="4">
        <v>72175259</v>
      </c>
      <c r="P26" s="5">
        <f t="shared" si="17"/>
        <v>1</v>
      </c>
      <c r="Q26" s="4">
        <v>72175259</v>
      </c>
      <c r="R26" s="10">
        <f t="shared" si="18"/>
        <v>1</v>
      </c>
      <c r="S26" s="29">
        <v>29416876</v>
      </c>
      <c r="T26" s="5">
        <f t="shared" si="5"/>
        <v>0.40757562089247229</v>
      </c>
      <c r="U26" s="4">
        <v>52049374</v>
      </c>
      <c r="V26" s="5">
        <f t="shared" si="6"/>
        <v>0.72115257667450838</v>
      </c>
      <c r="W26" s="4">
        <v>72175259</v>
      </c>
      <c r="X26" s="5">
        <f t="shared" si="7"/>
        <v>1</v>
      </c>
      <c r="Y26" s="4">
        <v>72175259</v>
      </c>
      <c r="Z26" s="10">
        <f t="shared" si="8"/>
        <v>1</v>
      </c>
      <c r="AA26" s="2"/>
    </row>
    <row r="27" spans="2:27" x14ac:dyDescent="0.25">
      <c r="B27" s="572"/>
      <c r="C27" s="574">
        <v>3</v>
      </c>
      <c r="D27" s="580" t="s">
        <v>14</v>
      </c>
      <c r="E27" s="406" t="s">
        <v>8</v>
      </c>
      <c r="F27" s="4">
        <v>779424737</v>
      </c>
      <c r="G27" s="4">
        <v>127500000</v>
      </c>
      <c r="H27" s="5">
        <f t="shared" si="14"/>
        <v>0.163582183047906</v>
      </c>
      <c r="I27" s="4">
        <v>0</v>
      </c>
      <c r="J27" s="10">
        <v>0</v>
      </c>
      <c r="K27" s="34">
        <v>400560593</v>
      </c>
      <c r="L27" s="5">
        <f t="shared" si="15"/>
        <v>0.51391824506591199</v>
      </c>
      <c r="M27" s="4">
        <v>562060593</v>
      </c>
      <c r="N27" s="5">
        <f t="shared" si="16"/>
        <v>0.72112234359325955</v>
      </c>
      <c r="O27" s="4">
        <v>681060593</v>
      </c>
      <c r="P27" s="5">
        <f t="shared" si="17"/>
        <v>0.87379904777130524</v>
      </c>
      <c r="Q27" s="4">
        <v>732060593</v>
      </c>
      <c r="R27" s="10">
        <f t="shared" si="18"/>
        <v>0.93923192099046759</v>
      </c>
      <c r="S27" s="29">
        <v>119208335</v>
      </c>
      <c r="T27" s="5">
        <f t="shared" si="5"/>
        <v>0.15294399746514589</v>
      </c>
      <c r="U27" s="4">
        <v>237000000</v>
      </c>
      <c r="V27" s="5">
        <f t="shared" si="6"/>
        <v>0.30407041084198999</v>
      </c>
      <c r="W27" s="4">
        <v>352000000</v>
      </c>
      <c r="X27" s="5">
        <f t="shared" si="7"/>
        <v>0.45161512496363071</v>
      </c>
      <c r="Y27" s="4">
        <v>490000000</v>
      </c>
      <c r="Z27" s="10">
        <f t="shared" si="8"/>
        <v>0.62866878190959952</v>
      </c>
      <c r="AA27" s="2"/>
    </row>
    <row r="28" spans="2:27" x14ac:dyDescent="0.25">
      <c r="B28" s="572"/>
      <c r="C28" s="574"/>
      <c r="D28" s="580"/>
      <c r="E28" s="406" t="s">
        <v>10</v>
      </c>
      <c r="F28" s="4">
        <v>16500000</v>
      </c>
      <c r="G28" s="4">
        <v>15000000</v>
      </c>
      <c r="H28" s="5">
        <f t="shared" si="14"/>
        <v>0.90909090909090906</v>
      </c>
      <c r="I28" s="4">
        <v>0</v>
      </c>
      <c r="J28" s="10">
        <v>0</v>
      </c>
      <c r="K28" s="34">
        <v>16500000</v>
      </c>
      <c r="L28" s="5">
        <f t="shared" si="15"/>
        <v>1</v>
      </c>
      <c r="M28" s="4">
        <v>16500000</v>
      </c>
      <c r="N28" s="5">
        <f t="shared" si="16"/>
        <v>1</v>
      </c>
      <c r="O28" s="4">
        <v>16500000</v>
      </c>
      <c r="P28" s="5">
        <f t="shared" si="17"/>
        <v>1</v>
      </c>
      <c r="Q28" s="4">
        <v>16500000</v>
      </c>
      <c r="R28" s="10">
        <f t="shared" si="18"/>
        <v>1</v>
      </c>
      <c r="S28" s="29">
        <v>2000000</v>
      </c>
      <c r="T28" s="5">
        <f t="shared" si="5"/>
        <v>0.12121212121212122</v>
      </c>
      <c r="U28" s="4">
        <v>3950000</v>
      </c>
      <c r="V28" s="5">
        <f t="shared" si="6"/>
        <v>0.23939393939393938</v>
      </c>
      <c r="W28" s="4">
        <v>6250000</v>
      </c>
      <c r="X28" s="5">
        <f t="shared" si="7"/>
        <v>0.37878787878787878</v>
      </c>
      <c r="Y28" s="4">
        <v>9450000</v>
      </c>
      <c r="Z28" s="10">
        <f t="shared" si="8"/>
        <v>0.57272727272727275</v>
      </c>
      <c r="AA28" s="2"/>
    </row>
    <row r="29" spans="2:27" x14ac:dyDescent="0.25">
      <c r="B29" s="572"/>
      <c r="C29" s="574">
        <v>4</v>
      </c>
      <c r="D29" s="580"/>
      <c r="E29" s="406" t="s">
        <v>8</v>
      </c>
      <c r="F29" s="4">
        <v>268025163</v>
      </c>
      <c r="G29" s="4">
        <v>76784685</v>
      </c>
      <c r="H29" s="5">
        <f t="shared" si="14"/>
        <v>0.28648312024345268</v>
      </c>
      <c r="I29" s="4">
        <v>0</v>
      </c>
      <c r="J29" s="10">
        <v>0</v>
      </c>
      <c r="K29" s="34">
        <v>205590860.45999998</v>
      </c>
      <c r="L29" s="5">
        <f t="shared" si="15"/>
        <v>0.76705805588858078</v>
      </c>
      <c r="M29" s="4">
        <v>254993070.45999998</v>
      </c>
      <c r="N29" s="5">
        <f t="shared" si="16"/>
        <v>0.9513773542971411</v>
      </c>
      <c r="O29" s="4">
        <v>260847192.45999998</v>
      </c>
      <c r="P29" s="5">
        <f t="shared" si="17"/>
        <v>0.97321904234790069</v>
      </c>
      <c r="Q29" s="4">
        <v>263249542.45999998</v>
      </c>
      <c r="R29" s="10">
        <f t="shared" si="18"/>
        <v>0.98218219331891599</v>
      </c>
      <c r="S29" s="29">
        <v>22100000</v>
      </c>
      <c r="T29" s="5">
        <f t="shared" si="5"/>
        <v>8.2454944724723478E-2</v>
      </c>
      <c r="U29" s="4">
        <v>46100000</v>
      </c>
      <c r="V29" s="5">
        <f t="shared" si="6"/>
        <v>0.17199877609998879</v>
      </c>
      <c r="W29" s="4">
        <v>79100000</v>
      </c>
      <c r="X29" s="5">
        <f t="shared" si="7"/>
        <v>0.29512154424097858</v>
      </c>
      <c r="Y29" s="4">
        <v>141800000</v>
      </c>
      <c r="Z29" s="10">
        <f t="shared" si="8"/>
        <v>0.52905480370885927</v>
      </c>
      <c r="AA29" s="2"/>
    </row>
    <row r="30" spans="2:27" x14ac:dyDescent="0.25">
      <c r="B30" s="572"/>
      <c r="C30" s="574"/>
      <c r="D30" s="580"/>
      <c r="E30" s="406" t="s">
        <v>10</v>
      </c>
      <c r="F30" s="4">
        <v>26674128</v>
      </c>
      <c r="G30" s="4">
        <v>4906484</v>
      </c>
      <c r="H30" s="5">
        <f t="shared" si="14"/>
        <v>0.18394168311706385</v>
      </c>
      <c r="I30" s="4">
        <v>0</v>
      </c>
      <c r="J30" s="10">
        <v>0</v>
      </c>
      <c r="K30" s="34">
        <v>13556236.219999999</v>
      </c>
      <c r="L30" s="5">
        <f t="shared" si="15"/>
        <v>0.5082166592287477</v>
      </c>
      <c r="M30" s="4">
        <v>19680901.219999999</v>
      </c>
      <c r="N30" s="5">
        <f t="shared" si="16"/>
        <v>0.7378273516570063</v>
      </c>
      <c r="O30" s="4">
        <v>22783401.219999999</v>
      </c>
      <c r="P30" s="5">
        <f t="shared" si="17"/>
        <v>0.85413855778153269</v>
      </c>
      <c r="Q30" s="4">
        <v>24638055.219999999</v>
      </c>
      <c r="R30" s="10">
        <f t="shared" si="18"/>
        <v>0.9236686282678106</v>
      </c>
      <c r="S30" s="29">
        <v>2450000</v>
      </c>
      <c r="T30" s="5">
        <f t="shared" si="5"/>
        <v>9.1849300565701716E-2</v>
      </c>
      <c r="U30" s="4">
        <v>4750000</v>
      </c>
      <c r="V30" s="5">
        <f t="shared" si="6"/>
        <v>0.1780751745661564</v>
      </c>
      <c r="W30" s="4">
        <v>8550000</v>
      </c>
      <c r="X30" s="5">
        <f t="shared" si="7"/>
        <v>0.32053531421908149</v>
      </c>
      <c r="Y30" s="4">
        <v>14750000</v>
      </c>
      <c r="Z30" s="10">
        <f t="shared" si="8"/>
        <v>0.55297027891595929</v>
      </c>
      <c r="AA30" s="2"/>
    </row>
    <row r="31" spans="2:27" x14ac:dyDescent="0.25">
      <c r="B31" s="572"/>
      <c r="C31" s="19">
        <v>5</v>
      </c>
      <c r="D31" s="580"/>
      <c r="E31" s="406" t="s">
        <v>8</v>
      </c>
      <c r="F31" s="4">
        <v>139000000</v>
      </c>
      <c r="G31" s="4">
        <v>0</v>
      </c>
      <c r="H31" s="5">
        <f t="shared" si="14"/>
        <v>0</v>
      </c>
      <c r="I31" s="4">
        <v>0</v>
      </c>
      <c r="J31" s="10">
        <v>0</v>
      </c>
      <c r="K31" s="34">
        <v>13745000</v>
      </c>
      <c r="L31" s="5">
        <f t="shared" si="15"/>
        <v>9.8884892086330931E-2</v>
      </c>
      <c r="M31" s="4">
        <v>40745000</v>
      </c>
      <c r="N31" s="5">
        <f t="shared" si="16"/>
        <v>0.29312949640287772</v>
      </c>
      <c r="O31" s="4">
        <v>73495000</v>
      </c>
      <c r="P31" s="5">
        <f t="shared" si="17"/>
        <v>0.52874100719424455</v>
      </c>
      <c r="Q31" s="4">
        <v>115745000</v>
      </c>
      <c r="R31" s="10">
        <f t="shared" si="18"/>
        <v>0.83269784172661876</v>
      </c>
      <c r="S31" s="29">
        <v>10865833</v>
      </c>
      <c r="T31" s="5">
        <f t="shared" si="5"/>
        <v>7.8171460431654682E-2</v>
      </c>
      <c r="U31" s="4">
        <v>31865833</v>
      </c>
      <c r="V31" s="5">
        <f t="shared" si="6"/>
        <v>0.22925059712230217</v>
      </c>
      <c r="W31" s="4">
        <v>59315833</v>
      </c>
      <c r="X31" s="5">
        <f t="shared" si="7"/>
        <v>0.42673261151079139</v>
      </c>
      <c r="Y31" s="4">
        <v>88815833</v>
      </c>
      <c r="Z31" s="10">
        <f t="shared" si="8"/>
        <v>0.63896282733812948</v>
      </c>
      <c r="AA31" s="2"/>
    </row>
    <row r="32" spans="2:27" x14ac:dyDescent="0.25">
      <c r="B32" s="572"/>
      <c r="C32" s="19">
        <v>6</v>
      </c>
      <c r="D32" s="406" t="s">
        <v>7</v>
      </c>
      <c r="E32" s="406" t="s">
        <v>8</v>
      </c>
      <c r="F32" s="4">
        <v>243662462</v>
      </c>
      <c r="G32" s="4">
        <v>0</v>
      </c>
      <c r="H32" s="5">
        <f t="shared" si="14"/>
        <v>0</v>
      </c>
      <c r="I32" s="4">
        <v>0</v>
      </c>
      <c r="J32" s="10">
        <v>0</v>
      </c>
      <c r="K32" s="34">
        <v>12400000</v>
      </c>
      <c r="L32" s="5">
        <f t="shared" si="15"/>
        <v>5.0890071036054786E-2</v>
      </c>
      <c r="M32" s="4">
        <v>46400000</v>
      </c>
      <c r="N32" s="5">
        <f t="shared" si="16"/>
        <v>0.19042736258652759</v>
      </c>
      <c r="O32" s="4">
        <v>85625000</v>
      </c>
      <c r="P32" s="5">
        <f t="shared" si="17"/>
        <v>0.35140825261791864</v>
      </c>
      <c r="Q32" s="4">
        <v>127375000</v>
      </c>
      <c r="R32" s="12">
        <f t="shared" si="18"/>
        <v>0.52275183856592566</v>
      </c>
      <c r="S32" s="29">
        <v>7375000</v>
      </c>
      <c r="T32" s="5">
        <f t="shared" si="5"/>
        <v>3.0267280152492262E-2</v>
      </c>
      <c r="U32" s="4">
        <v>30560000</v>
      </c>
      <c r="V32" s="5">
        <f t="shared" si="6"/>
        <v>0.12541940087595438</v>
      </c>
      <c r="W32" s="4">
        <v>57405000</v>
      </c>
      <c r="X32" s="5">
        <f t="shared" si="7"/>
        <v>0.23559230063102621</v>
      </c>
      <c r="Y32" s="4">
        <v>81910000</v>
      </c>
      <c r="Z32" s="10">
        <f t="shared" si="8"/>
        <v>0.33616175149703609</v>
      </c>
      <c r="AA32" s="2"/>
    </row>
    <row r="33" spans="2:27" x14ac:dyDescent="0.25">
      <c r="B33" s="572"/>
      <c r="C33" s="574">
        <v>7</v>
      </c>
      <c r="D33" s="580" t="s">
        <v>16</v>
      </c>
      <c r="E33" s="406" t="s">
        <v>8</v>
      </c>
      <c r="F33" s="4">
        <v>75888300</v>
      </c>
      <c r="G33" s="4">
        <v>0</v>
      </c>
      <c r="H33" s="5">
        <f t="shared" si="14"/>
        <v>0</v>
      </c>
      <c r="I33" s="4">
        <v>0</v>
      </c>
      <c r="J33" s="10">
        <v>0</v>
      </c>
      <c r="K33" s="34">
        <v>16999999</v>
      </c>
      <c r="L33" s="5">
        <f t="shared" si="15"/>
        <v>0.22401343817162855</v>
      </c>
      <c r="M33" s="4">
        <v>33899999</v>
      </c>
      <c r="N33" s="5">
        <f t="shared" si="16"/>
        <v>0.44670916333611371</v>
      </c>
      <c r="O33" s="4">
        <v>48349999</v>
      </c>
      <c r="P33" s="5">
        <f t="shared" si="17"/>
        <v>0.63712059698267054</v>
      </c>
      <c r="Q33" s="4">
        <v>66899999</v>
      </c>
      <c r="R33" s="10">
        <f t="shared" si="18"/>
        <v>0.88155880418984223</v>
      </c>
      <c r="S33" s="29">
        <v>13165765.939999999</v>
      </c>
      <c r="T33" s="5">
        <f t="shared" si="5"/>
        <v>0.17348874516888638</v>
      </c>
      <c r="U33" s="4">
        <v>24290386.07</v>
      </c>
      <c r="V33" s="5">
        <f t="shared" si="6"/>
        <v>0.32008077753751235</v>
      </c>
      <c r="W33" s="4">
        <v>35530654.380000003</v>
      </c>
      <c r="X33" s="5">
        <f t="shared" si="7"/>
        <v>0.46819673625578651</v>
      </c>
      <c r="Y33" s="4">
        <v>47146012.050000004</v>
      </c>
      <c r="Z33" s="10">
        <f t="shared" si="8"/>
        <v>0.62125534568569862</v>
      </c>
    </row>
    <row r="34" spans="2:27" x14ac:dyDescent="0.25">
      <c r="B34" s="572"/>
      <c r="C34" s="574"/>
      <c r="D34" s="580"/>
      <c r="E34" s="406" t="s">
        <v>10</v>
      </c>
      <c r="F34" s="4">
        <v>2711700</v>
      </c>
      <c r="G34" s="4">
        <v>0</v>
      </c>
      <c r="H34" s="5">
        <f t="shared" si="14"/>
        <v>0</v>
      </c>
      <c r="I34" s="4">
        <v>0</v>
      </c>
      <c r="J34" s="10">
        <v>0</v>
      </c>
      <c r="K34" s="34">
        <v>750000</v>
      </c>
      <c r="L34" s="5">
        <f t="shared" si="15"/>
        <v>0.27657926761809937</v>
      </c>
      <c r="M34" s="4">
        <v>1250000</v>
      </c>
      <c r="N34" s="5">
        <f t="shared" si="16"/>
        <v>0.46096544603016559</v>
      </c>
      <c r="O34" s="4">
        <v>1800000</v>
      </c>
      <c r="P34" s="5">
        <f t="shared" si="17"/>
        <v>0.66379024228343841</v>
      </c>
      <c r="Q34" s="4">
        <v>2560000</v>
      </c>
      <c r="R34" s="10">
        <f t="shared" si="18"/>
        <v>0.9440572334697791</v>
      </c>
      <c r="S34" s="29">
        <v>335365.63</v>
      </c>
      <c r="T34" s="5">
        <f t="shared" si="5"/>
        <v>0.12367357377290998</v>
      </c>
      <c r="U34" s="4">
        <v>626604.38</v>
      </c>
      <c r="V34" s="5">
        <f t="shared" si="6"/>
        <v>0.2310743740089243</v>
      </c>
      <c r="W34" s="4">
        <v>934716.26</v>
      </c>
      <c r="X34" s="5">
        <f t="shared" si="7"/>
        <v>0.34469751816203859</v>
      </c>
      <c r="Y34" s="4">
        <v>1269701.27</v>
      </c>
      <c r="Z34" s="10">
        <f t="shared" si="8"/>
        <v>0.46823072980049418</v>
      </c>
    </row>
    <row r="35" spans="2:27" s="13" customFormat="1" ht="15.75" thickBot="1" x14ac:dyDescent="0.3">
      <c r="B35" s="573"/>
      <c r="C35" s="596" t="s">
        <v>24</v>
      </c>
      <c r="D35" s="586"/>
      <c r="E35" s="586"/>
      <c r="F35" s="15">
        <f>SUM(F23:F34)</f>
        <v>2204983517</v>
      </c>
      <c r="G35" s="15">
        <f>SUM(G23:G34)</f>
        <v>314205669</v>
      </c>
      <c r="H35" s="16">
        <f t="shared" si="14"/>
        <v>0.14249796725351213</v>
      </c>
      <c r="I35" s="15">
        <v>0</v>
      </c>
      <c r="J35" s="17">
        <v>0</v>
      </c>
      <c r="K35" s="35">
        <f>SUM(K23:K34)</f>
        <v>1217499719.7035</v>
      </c>
      <c r="L35" s="16">
        <f t="shared" si="15"/>
        <v>0.55215819543176203</v>
      </c>
      <c r="M35" s="15">
        <f>SUM(M23:M34)</f>
        <v>1590778501.3459675</v>
      </c>
      <c r="N35" s="16">
        <f t="shared" si="16"/>
        <v>0.72144689022905173</v>
      </c>
      <c r="O35" s="15">
        <f>SUM(O23:O34)</f>
        <v>1840385809.5059676</v>
      </c>
      <c r="P35" s="16">
        <f t="shared" si="17"/>
        <v>0.83464832971173974</v>
      </c>
      <c r="Q35" s="15">
        <f>SUM(Q23:Q34)</f>
        <v>2013628499.6659677</v>
      </c>
      <c r="R35" s="17">
        <f t="shared" si="18"/>
        <v>0.91321703048629532</v>
      </c>
      <c r="S35" s="30">
        <f>SUM(S23:S34)</f>
        <v>265212830.56999999</v>
      </c>
      <c r="T35" s="16">
        <f t="shared" si="5"/>
        <v>0.12027882681446819</v>
      </c>
      <c r="U35" s="15">
        <f>SUM(U23:U34)</f>
        <v>561841839.25999999</v>
      </c>
      <c r="V35" s="16">
        <f t="shared" si="6"/>
        <v>0.25480545996299164</v>
      </c>
      <c r="W35" s="15">
        <f>SUM(W23:W34)</f>
        <v>891917750.44999993</v>
      </c>
      <c r="X35" s="16">
        <f t="shared" si="7"/>
        <v>0.4045008697677262</v>
      </c>
      <c r="Y35" s="15">
        <f>SUM(Y23:Y34)</f>
        <v>1230376471.6170347</v>
      </c>
      <c r="Z35" s="17">
        <f t="shared" si="8"/>
        <v>0.55799803587240815</v>
      </c>
    </row>
    <row r="36" spans="2:27" ht="15" customHeight="1" x14ac:dyDescent="0.25">
      <c r="B36" s="571" t="s">
        <v>11</v>
      </c>
      <c r="C36" s="18">
        <v>1</v>
      </c>
      <c r="D36" s="597" t="s">
        <v>5</v>
      </c>
      <c r="E36" s="581" t="s">
        <v>6</v>
      </c>
      <c r="F36" s="7">
        <v>1441766000</v>
      </c>
      <c r="G36" s="7">
        <v>0</v>
      </c>
      <c r="H36" s="8">
        <f t="shared" si="9"/>
        <v>0</v>
      </c>
      <c r="I36" s="7">
        <v>0</v>
      </c>
      <c r="J36" s="9">
        <v>0</v>
      </c>
      <c r="K36" s="33">
        <v>834341064</v>
      </c>
      <c r="L36" s="8">
        <f t="shared" si="10"/>
        <v>0.57869381300432943</v>
      </c>
      <c r="M36" s="7">
        <v>1384141064</v>
      </c>
      <c r="N36" s="8">
        <f t="shared" si="11"/>
        <v>0.96003170001234595</v>
      </c>
      <c r="O36" s="7">
        <v>1461766000</v>
      </c>
      <c r="P36" s="8">
        <f t="shared" si="12"/>
        <v>1.013871876573591</v>
      </c>
      <c r="Q36" s="7">
        <v>1441766000</v>
      </c>
      <c r="R36" s="9">
        <f t="shared" si="13"/>
        <v>1</v>
      </c>
      <c r="S36" s="28">
        <v>85152565.655509993</v>
      </c>
      <c r="T36" s="8">
        <f t="shared" si="5"/>
        <v>5.906129403489193E-2</v>
      </c>
      <c r="U36" s="7">
        <v>410250798.16907001</v>
      </c>
      <c r="V36" s="8">
        <f t="shared" si="6"/>
        <v>0.28454742182092657</v>
      </c>
      <c r="W36" s="7">
        <v>872621630.85487497</v>
      </c>
      <c r="X36" s="8">
        <f t="shared" si="7"/>
        <v>0.60524497793322563</v>
      </c>
      <c r="Y36" s="7">
        <v>1213218298</v>
      </c>
      <c r="Z36" s="9">
        <f t="shared" si="8"/>
        <v>0.84148072433390719</v>
      </c>
      <c r="AA36" s="2"/>
    </row>
    <row r="37" spans="2:27" x14ac:dyDescent="0.25">
      <c r="B37" s="572"/>
      <c r="C37" s="19">
        <v>2</v>
      </c>
      <c r="D37" s="579"/>
      <c r="E37" s="580"/>
      <c r="F37" s="4">
        <v>419346261</v>
      </c>
      <c r="G37" s="4">
        <v>0</v>
      </c>
      <c r="H37" s="5">
        <f t="shared" si="9"/>
        <v>0</v>
      </c>
      <c r="I37" s="4">
        <v>0</v>
      </c>
      <c r="J37" s="10">
        <v>0</v>
      </c>
      <c r="K37" s="34">
        <v>50000000</v>
      </c>
      <c r="L37" s="5">
        <f t="shared" si="10"/>
        <v>0.11923320809101003</v>
      </c>
      <c r="M37" s="4">
        <v>336000000</v>
      </c>
      <c r="N37" s="5">
        <f t="shared" si="11"/>
        <v>0.80124715837158733</v>
      </c>
      <c r="O37" s="4">
        <v>386000000</v>
      </c>
      <c r="P37" s="5">
        <f t="shared" si="12"/>
        <v>0.92048036646259734</v>
      </c>
      <c r="Q37" s="4">
        <v>419346261</v>
      </c>
      <c r="R37" s="10">
        <f t="shared" si="13"/>
        <v>1</v>
      </c>
      <c r="S37" s="29">
        <v>0</v>
      </c>
      <c r="T37" s="5">
        <f t="shared" si="5"/>
        <v>0</v>
      </c>
      <c r="U37" s="4">
        <v>27020000.000000004</v>
      </c>
      <c r="V37" s="5">
        <f t="shared" si="6"/>
        <v>6.4433625652381823E-2</v>
      </c>
      <c r="W37" s="4">
        <v>154400000</v>
      </c>
      <c r="X37" s="5">
        <f t="shared" si="7"/>
        <v>0.36819214658503896</v>
      </c>
      <c r="Y37" s="4">
        <v>308800000</v>
      </c>
      <c r="Z37" s="10">
        <f t="shared" si="8"/>
        <v>0.73638429317007792</v>
      </c>
      <c r="AA37" s="2"/>
    </row>
    <row r="38" spans="2:27" x14ac:dyDescent="0.25">
      <c r="B38" s="572"/>
      <c r="C38" s="19">
        <v>3</v>
      </c>
      <c r="D38" s="614" t="s">
        <v>7</v>
      </c>
      <c r="E38" s="614" t="s">
        <v>8</v>
      </c>
      <c r="F38" s="4">
        <v>260901369</v>
      </c>
      <c r="G38" s="4">
        <v>0</v>
      </c>
      <c r="H38" s="5">
        <f t="shared" si="9"/>
        <v>0</v>
      </c>
      <c r="I38" s="4">
        <v>0</v>
      </c>
      <c r="J38" s="10">
        <v>0</v>
      </c>
      <c r="K38" s="34">
        <v>155890957.0835</v>
      </c>
      <c r="L38" s="5">
        <f t="shared" si="10"/>
        <v>0.59750915712328057</v>
      </c>
      <c r="M38" s="4">
        <v>260901369.00349998</v>
      </c>
      <c r="N38" s="5">
        <f t="shared" si="11"/>
        <v>1.000000000013415</v>
      </c>
      <c r="O38" s="4">
        <v>260901369.00349998</v>
      </c>
      <c r="P38" s="5">
        <f t="shared" si="12"/>
        <v>1.000000000013415</v>
      </c>
      <c r="Q38" s="4">
        <v>260901369.00349998</v>
      </c>
      <c r="R38" s="10">
        <f t="shared" si="13"/>
        <v>1.000000000013415</v>
      </c>
      <c r="S38" s="29">
        <v>5390186.1399999997</v>
      </c>
      <c r="T38" s="5">
        <f t="shared" si="5"/>
        <v>2.0659861466652555E-2</v>
      </c>
      <c r="U38" s="4">
        <v>39735837.619999997</v>
      </c>
      <c r="V38" s="5">
        <f t="shared" si="6"/>
        <v>0.15230214303704936</v>
      </c>
      <c r="W38" s="4">
        <v>123561861.38</v>
      </c>
      <c r="X38" s="5">
        <f t="shared" si="7"/>
        <v>0.47359606372935514</v>
      </c>
      <c r="Y38" s="4">
        <v>208701861.38</v>
      </c>
      <c r="Z38" s="10">
        <f t="shared" si="8"/>
        <v>0.79992627934428351</v>
      </c>
      <c r="AA38" s="2"/>
    </row>
    <row r="39" spans="2:27" x14ac:dyDescent="0.25">
      <c r="B39" s="572"/>
      <c r="C39" s="574">
        <v>4</v>
      </c>
      <c r="D39" s="598"/>
      <c r="E39" s="579"/>
      <c r="F39" s="4">
        <v>937558268</v>
      </c>
      <c r="G39" s="4">
        <v>35992039.600000001</v>
      </c>
      <c r="H39" s="5">
        <f t="shared" si="9"/>
        <v>3.8389122925424408E-2</v>
      </c>
      <c r="I39" s="4">
        <v>0</v>
      </c>
      <c r="J39" s="10">
        <v>0</v>
      </c>
      <c r="K39" s="34">
        <f>431713228+G39</f>
        <v>467705267.60000002</v>
      </c>
      <c r="L39" s="5">
        <f t="shared" si="10"/>
        <v>0.49885461369532719</v>
      </c>
      <c r="M39" s="4">
        <f>637153182+G39</f>
        <v>673145221.60000002</v>
      </c>
      <c r="N39" s="5">
        <f t="shared" si="11"/>
        <v>0.71797694562062142</v>
      </c>
      <c r="O39" s="4">
        <f>703817307+G39</f>
        <v>739809346.60000002</v>
      </c>
      <c r="P39" s="5">
        <f t="shared" si="12"/>
        <v>0.78908092632809035</v>
      </c>
      <c r="Q39" s="4">
        <f>902287416.79+G39</f>
        <v>938279456.38999999</v>
      </c>
      <c r="R39" s="10">
        <f t="shared" si="13"/>
        <v>1.0007692198070404</v>
      </c>
      <c r="S39" s="29">
        <v>47281485</v>
      </c>
      <c r="T39" s="5">
        <f t="shared" ref="T39:T70" si="19">S39/F39</f>
        <v>5.0430449619798992E-2</v>
      </c>
      <c r="U39" s="4">
        <v>142481485</v>
      </c>
      <c r="V39" s="5">
        <f t="shared" ref="V39:V70" si="20">U39/F39</f>
        <v>0.15197080529612481</v>
      </c>
      <c r="W39" s="4">
        <v>372481485</v>
      </c>
      <c r="X39" s="5">
        <f t="shared" ref="X39:X70" si="21">W39/F39</f>
        <v>0.39728889148892876</v>
      </c>
      <c r="Y39" s="4">
        <v>499981485</v>
      </c>
      <c r="Z39" s="10">
        <f t="shared" ref="Z39:Z70" si="22">Y39/F39</f>
        <v>0.53328043926972224</v>
      </c>
      <c r="AA39" s="2"/>
    </row>
    <row r="40" spans="2:27" x14ac:dyDescent="0.25">
      <c r="B40" s="572"/>
      <c r="C40" s="574"/>
      <c r="D40" s="598"/>
      <c r="E40" s="406" t="s">
        <v>10</v>
      </c>
      <c r="F40" s="4">
        <v>1328212</v>
      </c>
      <c r="G40" s="4">
        <v>1328212</v>
      </c>
      <c r="H40" s="5">
        <f t="shared" si="9"/>
        <v>1</v>
      </c>
      <c r="I40" s="4">
        <v>0</v>
      </c>
      <c r="J40" s="10">
        <v>0</v>
      </c>
      <c r="K40" s="34">
        <f>G40</f>
        <v>1328212</v>
      </c>
      <c r="L40" s="5">
        <f t="shared" si="10"/>
        <v>1</v>
      </c>
      <c r="M40" s="34">
        <v>1328212</v>
      </c>
      <c r="N40" s="5">
        <f t="shared" si="11"/>
        <v>1</v>
      </c>
      <c r="O40" s="4">
        <v>1328212</v>
      </c>
      <c r="P40" s="5">
        <f t="shared" si="12"/>
        <v>1</v>
      </c>
      <c r="Q40" s="4">
        <v>1328212</v>
      </c>
      <c r="R40" s="10">
        <f t="shared" si="13"/>
        <v>1</v>
      </c>
      <c r="S40" s="29">
        <v>396666.66</v>
      </c>
      <c r="T40" s="5">
        <f t="shared" si="19"/>
        <v>0.29864709850535909</v>
      </c>
      <c r="U40" s="4">
        <v>800416.65999999992</v>
      </c>
      <c r="V40" s="5">
        <f t="shared" si="20"/>
        <v>0.60262718602150855</v>
      </c>
      <c r="W40" s="4">
        <v>970416.65999999992</v>
      </c>
      <c r="X40" s="5">
        <f t="shared" si="21"/>
        <v>0.73061880181778205</v>
      </c>
      <c r="Y40" s="4">
        <v>970416.65999999992</v>
      </c>
      <c r="Z40" s="10">
        <f t="shared" si="22"/>
        <v>0.73061880181778205</v>
      </c>
      <c r="AA40" s="2"/>
    </row>
    <row r="41" spans="2:27" x14ac:dyDescent="0.25">
      <c r="B41" s="572"/>
      <c r="C41" s="574">
        <v>5</v>
      </c>
      <c r="D41" s="598"/>
      <c r="E41" s="470" t="s">
        <v>8</v>
      </c>
      <c r="F41" s="4">
        <v>74343500</v>
      </c>
      <c r="G41" s="4">
        <v>0</v>
      </c>
      <c r="H41" s="5">
        <f t="shared" si="9"/>
        <v>0</v>
      </c>
      <c r="I41" s="4">
        <v>0</v>
      </c>
      <c r="J41" s="10">
        <v>0</v>
      </c>
      <c r="K41" s="34">
        <v>32829185.170624498</v>
      </c>
      <c r="L41" s="5">
        <f t="shared" si="10"/>
        <v>0.44158783445256811</v>
      </c>
      <c r="M41" s="4">
        <v>47022316.557896018</v>
      </c>
      <c r="N41" s="5">
        <f t="shared" si="11"/>
        <v>0.63250071032297406</v>
      </c>
      <c r="O41" s="4">
        <v>58817300.253242865</v>
      </c>
      <c r="P41" s="5">
        <f t="shared" si="12"/>
        <v>0.79115592154314585</v>
      </c>
      <c r="Q41" s="4">
        <v>69030971.813807026</v>
      </c>
      <c r="R41" s="10">
        <f t="shared" si="13"/>
        <v>0.92854078451790711</v>
      </c>
      <c r="S41" s="29">
        <v>11322000</v>
      </c>
      <c r="T41" s="5">
        <f t="shared" si="19"/>
        <v>0.15229307202378151</v>
      </c>
      <c r="U41" s="4">
        <v>22567500</v>
      </c>
      <c r="V41" s="5">
        <f t="shared" si="20"/>
        <v>0.30355713680415908</v>
      </c>
      <c r="W41" s="4">
        <v>33813000</v>
      </c>
      <c r="X41" s="5">
        <f t="shared" si="21"/>
        <v>0.45482120158453665</v>
      </c>
      <c r="Y41" s="4">
        <v>45058500</v>
      </c>
      <c r="Z41" s="10">
        <f t="shared" si="22"/>
        <v>0.60608526636491422</v>
      </c>
      <c r="AA41" s="2"/>
    </row>
    <row r="42" spans="2:27" x14ac:dyDescent="0.25">
      <c r="B42" s="572"/>
      <c r="C42" s="574"/>
      <c r="D42" s="579"/>
      <c r="E42" s="470" t="s">
        <v>10</v>
      </c>
      <c r="F42" s="4">
        <v>2656500</v>
      </c>
      <c r="G42" s="4">
        <v>0</v>
      </c>
      <c r="H42" s="5">
        <f t="shared" si="9"/>
        <v>0</v>
      </c>
      <c r="I42" s="4">
        <v>0</v>
      </c>
      <c r="J42" s="10">
        <v>0</v>
      </c>
      <c r="K42" s="34">
        <v>482126.0450400007</v>
      </c>
      <c r="L42" s="5">
        <f t="shared" si="10"/>
        <v>0.18148919444381731</v>
      </c>
      <c r="M42" s="4">
        <v>696715.98329792963</v>
      </c>
      <c r="N42" s="5">
        <f t="shared" si="11"/>
        <v>0.26226839198115176</v>
      </c>
      <c r="O42" s="4">
        <v>866457.26845272514</v>
      </c>
      <c r="P42" s="5">
        <f t="shared" si="12"/>
        <v>0.32616497965470548</v>
      </c>
      <c r="Q42" s="4">
        <v>1025282.9089032214</v>
      </c>
      <c r="R42" s="12">
        <f t="shared" si="13"/>
        <v>0.38595253487793013</v>
      </c>
      <c r="S42" s="29">
        <v>404195.4</v>
      </c>
      <c r="T42" s="5">
        <f t="shared" si="19"/>
        <v>0.15215335968379448</v>
      </c>
      <c r="U42" s="4">
        <v>805659.75</v>
      </c>
      <c r="V42" s="5">
        <f t="shared" si="20"/>
        <v>0.30327865612648219</v>
      </c>
      <c r="W42" s="4">
        <v>1207124.1000000001</v>
      </c>
      <c r="X42" s="5">
        <f t="shared" si="21"/>
        <v>0.45440395256916999</v>
      </c>
      <c r="Y42" s="4">
        <v>1608588.4500000002</v>
      </c>
      <c r="Z42" s="10">
        <f t="shared" si="22"/>
        <v>0.60552924901185778</v>
      </c>
      <c r="AA42" s="2"/>
    </row>
    <row r="43" spans="2:27" s="13" customFormat="1" ht="15.75" thickBot="1" x14ac:dyDescent="0.3">
      <c r="B43" s="573"/>
      <c r="C43" s="596" t="s">
        <v>24</v>
      </c>
      <c r="D43" s="586"/>
      <c r="E43" s="586"/>
      <c r="F43" s="26">
        <f>SUM(F36:F42)</f>
        <v>3137900110</v>
      </c>
      <c r="G43" s="15">
        <v>37320251.600000001</v>
      </c>
      <c r="H43" s="16">
        <f t="shared" si="9"/>
        <v>1.1893384203361401E-2</v>
      </c>
      <c r="I43" s="15">
        <v>0</v>
      </c>
      <c r="J43" s="17">
        <v>0</v>
      </c>
      <c r="K43" s="465">
        <f>SUM(K36:K42)</f>
        <v>1542576811.8991644</v>
      </c>
      <c r="L43" s="16">
        <f t="shared" si="10"/>
        <v>0.49159525728152142</v>
      </c>
      <c r="M43" s="26">
        <f>SUM(M36:M42)</f>
        <v>2703234899.1446939</v>
      </c>
      <c r="N43" s="16">
        <f t="shared" si="11"/>
        <v>0.86147895228720139</v>
      </c>
      <c r="O43" s="26">
        <f>SUM(O36:O42)</f>
        <v>2909488685.1251955</v>
      </c>
      <c r="P43" s="16">
        <f t="shared" si="12"/>
        <v>0.92720882855802422</v>
      </c>
      <c r="Q43" s="26">
        <f>SUM(Q36:Q42)</f>
        <v>3131677553.11621</v>
      </c>
      <c r="R43" s="17">
        <f t="shared" si="13"/>
        <v>0.99801696782381322</v>
      </c>
      <c r="S43" s="31">
        <f>SUM(S36:S42)</f>
        <v>149947098.85551</v>
      </c>
      <c r="T43" s="16">
        <f t="shared" si="19"/>
        <v>4.778581012749638E-2</v>
      </c>
      <c r="U43" s="26">
        <f>SUM(U36:U42)</f>
        <v>643661697.19906998</v>
      </c>
      <c r="V43" s="16">
        <f t="shared" si="20"/>
        <v>0.20512497996600343</v>
      </c>
      <c r="W43" s="26">
        <f>SUM(W36:W42)</f>
        <v>1559055517.994875</v>
      </c>
      <c r="X43" s="16">
        <f t="shared" si="21"/>
        <v>0.49684676482415974</v>
      </c>
      <c r="Y43" s="26">
        <f>SUM(Y36:Y42)</f>
        <v>2278339149.4899998</v>
      </c>
      <c r="Z43" s="17">
        <f t="shared" si="22"/>
        <v>0.7260712800351059</v>
      </c>
      <c r="AA43" s="14"/>
    </row>
    <row r="44" spans="2:27" x14ac:dyDescent="0.25">
      <c r="B44" s="571" t="s">
        <v>18</v>
      </c>
      <c r="C44" s="615">
        <v>1</v>
      </c>
      <c r="D44" s="581" t="s">
        <v>7</v>
      </c>
      <c r="E44" s="6" t="s">
        <v>8</v>
      </c>
      <c r="F44" s="7">
        <v>400000000</v>
      </c>
      <c r="G44" s="7">
        <v>0</v>
      </c>
      <c r="H44" s="8">
        <f t="shared" ref="H44:H56" si="23">G44/F44</f>
        <v>0</v>
      </c>
      <c r="I44" s="7">
        <v>0</v>
      </c>
      <c r="J44" s="9">
        <v>0</v>
      </c>
      <c r="K44" s="33">
        <v>0</v>
      </c>
      <c r="L44" s="8">
        <f t="shared" ref="L44:L56" si="24">K44/F44</f>
        <v>0</v>
      </c>
      <c r="M44" s="7">
        <v>200000000</v>
      </c>
      <c r="N44" s="8">
        <f t="shared" ref="N44:N56" si="25">M44/F44</f>
        <v>0.5</v>
      </c>
      <c r="O44" s="7">
        <v>320000000</v>
      </c>
      <c r="P44" s="8">
        <f t="shared" ref="P44:P56" si="26">O44/F44</f>
        <v>0.8</v>
      </c>
      <c r="Q44" s="7">
        <v>400000000</v>
      </c>
      <c r="R44" s="9">
        <f t="shared" ref="R44:R56" si="27">Q44/F44</f>
        <v>1</v>
      </c>
      <c r="S44" s="28">
        <v>0</v>
      </c>
      <c r="T44" s="8">
        <f t="shared" si="19"/>
        <v>0</v>
      </c>
      <c r="U44" s="7">
        <v>0</v>
      </c>
      <c r="V44" s="8">
        <f t="shared" si="20"/>
        <v>0</v>
      </c>
      <c r="W44" s="7">
        <v>50000000</v>
      </c>
      <c r="X44" s="8">
        <f t="shared" si="21"/>
        <v>0.125</v>
      </c>
      <c r="Y44" s="7">
        <v>200000000</v>
      </c>
      <c r="Z44" s="9">
        <f t="shared" si="22"/>
        <v>0.5</v>
      </c>
    </row>
    <row r="45" spans="2:27" x14ac:dyDescent="0.25">
      <c r="B45" s="572"/>
      <c r="C45" s="574"/>
      <c r="D45" s="580"/>
      <c r="E45" s="406" t="s">
        <v>10</v>
      </c>
      <c r="F45" s="4">
        <v>21000000</v>
      </c>
      <c r="G45" s="4">
        <v>0</v>
      </c>
      <c r="H45" s="5">
        <f t="shared" si="23"/>
        <v>0</v>
      </c>
      <c r="I45" s="4">
        <v>0</v>
      </c>
      <c r="J45" s="10">
        <v>0</v>
      </c>
      <c r="K45" s="34">
        <v>0</v>
      </c>
      <c r="L45" s="5">
        <f t="shared" si="24"/>
        <v>0</v>
      </c>
      <c r="M45" s="4">
        <v>10500000</v>
      </c>
      <c r="N45" s="5">
        <f t="shared" si="25"/>
        <v>0.5</v>
      </c>
      <c r="O45" s="4">
        <v>16800000</v>
      </c>
      <c r="P45" s="5">
        <f t="shared" si="26"/>
        <v>0.8</v>
      </c>
      <c r="Q45" s="4">
        <v>21000000</v>
      </c>
      <c r="R45" s="10">
        <f t="shared" si="27"/>
        <v>1</v>
      </c>
      <c r="S45" s="29">
        <v>0</v>
      </c>
      <c r="T45" s="5">
        <f t="shared" si="19"/>
        <v>0</v>
      </c>
      <c r="U45" s="4">
        <v>0</v>
      </c>
      <c r="V45" s="5">
        <f t="shared" si="20"/>
        <v>0</v>
      </c>
      <c r="W45" s="4">
        <v>2625000</v>
      </c>
      <c r="X45" s="5">
        <f t="shared" si="21"/>
        <v>0.125</v>
      </c>
      <c r="Y45" s="4">
        <v>10500000</v>
      </c>
      <c r="Z45" s="10">
        <f t="shared" si="22"/>
        <v>0.5</v>
      </c>
    </row>
    <row r="46" spans="2:27" x14ac:dyDescent="0.25">
      <c r="B46" s="572"/>
      <c r="C46" s="574">
        <v>2</v>
      </c>
      <c r="D46" s="580"/>
      <c r="E46" s="406" t="s">
        <v>8</v>
      </c>
      <c r="F46" s="4">
        <v>723346472</v>
      </c>
      <c r="G46" s="4">
        <v>0</v>
      </c>
      <c r="H46" s="5">
        <f t="shared" si="23"/>
        <v>0</v>
      </c>
      <c r="I46" s="4">
        <v>0</v>
      </c>
      <c r="J46" s="10">
        <v>0</v>
      </c>
      <c r="K46" s="34">
        <v>72334647.200000003</v>
      </c>
      <c r="L46" s="5">
        <f t="shared" si="24"/>
        <v>0.1</v>
      </c>
      <c r="M46" s="4">
        <v>361673236</v>
      </c>
      <c r="N46" s="5">
        <f t="shared" si="25"/>
        <v>0.5</v>
      </c>
      <c r="O46" s="4">
        <v>578677177.60000002</v>
      </c>
      <c r="P46" s="5">
        <f t="shared" si="26"/>
        <v>0.8</v>
      </c>
      <c r="Q46" s="4">
        <v>723346472</v>
      </c>
      <c r="R46" s="10">
        <f t="shared" si="27"/>
        <v>1</v>
      </c>
      <c r="S46" s="29">
        <v>0</v>
      </c>
      <c r="T46" s="5">
        <f t="shared" si="19"/>
        <v>0</v>
      </c>
      <c r="U46" s="4">
        <v>36167323.600000001</v>
      </c>
      <c r="V46" s="5">
        <f t="shared" si="20"/>
        <v>0.05</v>
      </c>
      <c r="W46" s="4">
        <v>144669294.40000001</v>
      </c>
      <c r="X46" s="5">
        <f t="shared" si="21"/>
        <v>0.2</v>
      </c>
      <c r="Y46" s="4">
        <v>361673236</v>
      </c>
      <c r="Z46" s="10">
        <f t="shared" si="22"/>
        <v>0.5</v>
      </c>
    </row>
    <row r="47" spans="2:27" x14ac:dyDescent="0.25">
      <c r="B47" s="572"/>
      <c r="C47" s="574"/>
      <c r="D47" s="580"/>
      <c r="E47" s="406" t="s">
        <v>10</v>
      </c>
      <c r="F47" s="4">
        <v>32566725</v>
      </c>
      <c r="G47" s="4">
        <v>0</v>
      </c>
      <c r="H47" s="5">
        <f t="shared" si="23"/>
        <v>0</v>
      </c>
      <c r="I47" s="4">
        <v>0</v>
      </c>
      <c r="J47" s="10">
        <v>0</v>
      </c>
      <c r="K47" s="34">
        <v>3256672.5</v>
      </c>
      <c r="L47" s="5">
        <f t="shared" si="24"/>
        <v>0.1</v>
      </c>
      <c r="M47" s="4">
        <v>16283362.5</v>
      </c>
      <c r="N47" s="5">
        <f t="shared" si="25"/>
        <v>0.5</v>
      </c>
      <c r="O47" s="4">
        <v>26053380</v>
      </c>
      <c r="P47" s="5">
        <f t="shared" si="26"/>
        <v>0.8</v>
      </c>
      <c r="Q47" s="4">
        <v>32566725</v>
      </c>
      <c r="R47" s="10">
        <f t="shared" si="27"/>
        <v>1</v>
      </c>
      <c r="S47" s="29">
        <v>0</v>
      </c>
      <c r="T47" s="5">
        <f t="shared" si="19"/>
        <v>0</v>
      </c>
      <c r="U47" s="4">
        <v>1628336.25</v>
      </c>
      <c r="V47" s="5">
        <f t="shared" si="20"/>
        <v>0.05</v>
      </c>
      <c r="W47" s="4">
        <v>6513345</v>
      </c>
      <c r="X47" s="5">
        <f t="shared" si="21"/>
        <v>0.2</v>
      </c>
      <c r="Y47" s="4">
        <v>16283362.5</v>
      </c>
      <c r="Z47" s="10">
        <f t="shared" si="22"/>
        <v>0.5</v>
      </c>
    </row>
    <row r="48" spans="2:27" x14ac:dyDescent="0.25">
      <c r="B48" s="572"/>
      <c r="C48" s="574">
        <v>3</v>
      </c>
      <c r="D48" s="580"/>
      <c r="E48" s="406" t="s">
        <v>8</v>
      </c>
      <c r="F48" s="4">
        <v>195860548</v>
      </c>
      <c r="G48" s="4">
        <v>5000000</v>
      </c>
      <c r="H48" s="5">
        <f t="shared" si="23"/>
        <v>2.5528367254440645E-2</v>
      </c>
      <c r="I48" s="4">
        <v>0</v>
      </c>
      <c r="J48" s="10">
        <v>0</v>
      </c>
      <c r="K48" s="34">
        <v>46000000</v>
      </c>
      <c r="L48" s="5">
        <f t="shared" si="24"/>
        <v>0.23486097874085393</v>
      </c>
      <c r="M48" s="4">
        <v>46000000</v>
      </c>
      <c r="N48" s="5">
        <f t="shared" si="25"/>
        <v>0.23486097874085393</v>
      </c>
      <c r="O48" s="4">
        <v>171000000</v>
      </c>
      <c r="P48" s="5">
        <f t="shared" si="26"/>
        <v>0.87307016010187</v>
      </c>
      <c r="Q48" s="4">
        <v>200860548</v>
      </c>
      <c r="R48" s="10">
        <f t="shared" si="27"/>
        <v>1.0255283672544406</v>
      </c>
      <c r="S48" s="29">
        <v>1250000</v>
      </c>
      <c r="T48" s="5">
        <f t="shared" si="19"/>
        <v>6.3820918136101613E-3</v>
      </c>
      <c r="U48" s="4">
        <v>21750000</v>
      </c>
      <c r="V48" s="5">
        <f t="shared" si="20"/>
        <v>0.11104839755681681</v>
      </c>
      <c r="W48" s="4">
        <v>42250000</v>
      </c>
      <c r="X48" s="5">
        <f t="shared" si="21"/>
        <v>0.21571470330002343</v>
      </c>
      <c r="Y48" s="4">
        <v>79750000</v>
      </c>
      <c r="Z48" s="497">
        <f t="shared" si="22"/>
        <v>0.40717745770832825</v>
      </c>
    </row>
    <row r="49" spans="2:26" x14ac:dyDescent="0.25">
      <c r="B49" s="572"/>
      <c r="C49" s="574"/>
      <c r="D49" s="580"/>
      <c r="E49" s="406" t="s">
        <v>10</v>
      </c>
      <c r="F49" s="4">
        <v>20000000</v>
      </c>
      <c r="G49" s="4">
        <v>0</v>
      </c>
      <c r="H49" s="5">
        <f t="shared" si="23"/>
        <v>0</v>
      </c>
      <c r="I49" s="4">
        <v>0</v>
      </c>
      <c r="J49" s="10">
        <v>0</v>
      </c>
      <c r="K49" s="34">
        <v>2000000</v>
      </c>
      <c r="L49" s="5">
        <f t="shared" si="24"/>
        <v>0.1</v>
      </c>
      <c r="M49" s="4">
        <v>2000000</v>
      </c>
      <c r="N49" s="5">
        <f t="shared" si="25"/>
        <v>0.1</v>
      </c>
      <c r="O49" s="4">
        <v>20000000</v>
      </c>
      <c r="P49" s="5">
        <f t="shared" si="26"/>
        <v>1</v>
      </c>
      <c r="Q49" s="4">
        <v>20000000</v>
      </c>
      <c r="R49" s="10">
        <f t="shared" si="27"/>
        <v>1</v>
      </c>
      <c r="S49" s="29">
        <v>0</v>
      </c>
      <c r="T49" s="5">
        <f t="shared" si="19"/>
        <v>0</v>
      </c>
      <c r="U49" s="4">
        <v>1000000</v>
      </c>
      <c r="V49" s="5">
        <f t="shared" si="20"/>
        <v>0.05</v>
      </c>
      <c r="W49" s="4">
        <v>2000000</v>
      </c>
      <c r="X49" s="5">
        <f t="shared" si="21"/>
        <v>0.1</v>
      </c>
      <c r="Y49" s="4">
        <v>7400000</v>
      </c>
      <c r="Z49" s="497">
        <f t="shared" si="22"/>
        <v>0.37</v>
      </c>
    </row>
    <row r="50" spans="2:26" x14ac:dyDescent="0.25">
      <c r="B50" s="572"/>
      <c r="C50" s="574">
        <v>4</v>
      </c>
      <c r="D50" s="580"/>
      <c r="E50" s="406" t="s">
        <v>8</v>
      </c>
      <c r="F50" s="4">
        <v>189754888</v>
      </c>
      <c r="G50" s="4">
        <v>101426772.75</v>
      </c>
      <c r="H50" s="5">
        <f t="shared" si="23"/>
        <v>0.53451467742954795</v>
      </c>
      <c r="I50" s="4">
        <v>0</v>
      </c>
      <c r="J50" s="10">
        <v>0</v>
      </c>
      <c r="K50" s="34">
        <v>101426772.75</v>
      </c>
      <c r="L50" s="5">
        <f t="shared" si="24"/>
        <v>0.53451467742954795</v>
      </c>
      <c r="M50" s="4">
        <v>145590830.375</v>
      </c>
      <c r="N50" s="5">
        <f t="shared" si="25"/>
        <v>0.76725733871477397</v>
      </c>
      <c r="O50" s="4">
        <v>172089264.94999999</v>
      </c>
      <c r="P50" s="5">
        <f t="shared" si="26"/>
        <v>0.9069029354859095</v>
      </c>
      <c r="Q50" s="4">
        <v>189754888</v>
      </c>
      <c r="R50" s="10">
        <f t="shared" si="27"/>
        <v>1</v>
      </c>
      <c r="S50" s="29">
        <v>50713386</v>
      </c>
      <c r="T50" s="5">
        <f t="shared" si="19"/>
        <v>0.2672573367385403</v>
      </c>
      <c r="U50" s="4">
        <v>76070079</v>
      </c>
      <c r="V50" s="5">
        <f t="shared" si="20"/>
        <v>0.40088600510781047</v>
      </c>
      <c r="W50" s="4">
        <v>87111093.40625</v>
      </c>
      <c r="X50" s="5">
        <f t="shared" si="21"/>
        <v>0.45907167042911695</v>
      </c>
      <c r="Y50" s="4">
        <v>120234136.625</v>
      </c>
      <c r="Z50" s="10">
        <f t="shared" si="22"/>
        <v>0.6336286663930365</v>
      </c>
    </row>
    <row r="51" spans="2:26" x14ac:dyDescent="0.25">
      <c r="B51" s="572"/>
      <c r="C51" s="574"/>
      <c r="D51" s="580"/>
      <c r="E51" s="406" t="s">
        <v>10</v>
      </c>
      <c r="F51" s="4">
        <v>9961782</v>
      </c>
      <c r="G51" s="4">
        <v>9961782</v>
      </c>
      <c r="H51" s="5">
        <f t="shared" si="23"/>
        <v>1</v>
      </c>
      <c r="I51" s="4">
        <v>0</v>
      </c>
      <c r="J51" s="10">
        <v>0</v>
      </c>
      <c r="K51" s="34">
        <v>9961782</v>
      </c>
      <c r="L51" s="5">
        <f t="shared" si="24"/>
        <v>1</v>
      </c>
      <c r="M51" s="4">
        <v>9961782</v>
      </c>
      <c r="N51" s="5">
        <f t="shared" si="25"/>
        <v>1</v>
      </c>
      <c r="O51" s="4">
        <v>9961782</v>
      </c>
      <c r="P51" s="5">
        <f t="shared" si="26"/>
        <v>1</v>
      </c>
      <c r="Q51" s="4">
        <v>9961782</v>
      </c>
      <c r="R51" s="10">
        <f t="shared" si="27"/>
        <v>1</v>
      </c>
      <c r="S51" s="29">
        <v>4980891</v>
      </c>
      <c r="T51" s="5">
        <f t="shared" si="19"/>
        <v>0.5</v>
      </c>
      <c r="U51" s="4">
        <v>7471336.5</v>
      </c>
      <c r="V51" s="5">
        <f t="shared" si="20"/>
        <v>0.75</v>
      </c>
      <c r="W51" s="4">
        <v>7471336.5</v>
      </c>
      <c r="X51" s="5">
        <f t="shared" si="21"/>
        <v>0.75</v>
      </c>
      <c r="Y51" s="4">
        <v>7471336.5</v>
      </c>
      <c r="Z51" s="10">
        <f t="shared" si="22"/>
        <v>0.75</v>
      </c>
    </row>
    <row r="52" spans="2:26" x14ac:dyDescent="0.25">
      <c r="B52" s="572"/>
      <c r="C52" s="574">
        <v>5</v>
      </c>
      <c r="D52" s="580"/>
      <c r="E52" s="406" t="s">
        <v>8</v>
      </c>
      <c r="F52" s="4">
        <v>99000000</v>
      </c>
      <c r="G52" s="4">
        <v>0</v>
      </c>
      <c r="H52" s="5">
        <f t="shared" si="23"/>
        <v>0</v>
      </c>
      <c r="I52" s="4">
        <v>0</v>
      </c>
      <c r="J52" s="10">
        <v>0</v>
      </c>
      <c r="K52" s="34">
        <v>25000000</v>
      </c>
      <c r="L52" s="5">
        <f t="shared" si="24"/>
        <v>0.25252525252525254</v>
      </c>
      <c r="M52" s="4">
        <v>64600000</v>
      </c>
      <c r="N52" s="5">
        <f t="shared" si="25"/>
        <v>0.65252525252525251</v>
      </c>
      <c r="O52" s="4">
        <v>79200000</v>
      </c>
      <c r="P52" s="5">
        <f t="shared" si="26"/>
        <v>0.8</v>
      </c>
      <c r="Q52" s="4">
        <v>99000000</v>
      </c>
      <c r="R52" s="10">
        <f t="shared" si="27"/>
        <v>1</v>
      </c>
      <c r="S52" s="29">
        <v>0</v>
      </c>
      <c r="T52" s="5">
        <f t="shared" si="19"/>
        <v>0</v>
      </c>
      <c r="U52" s="4">
        <v>12500000</v>
      </c>
      <c r="V52" s="5">
        <f t="shared" si="20"/>
        <v>0.12626262626262627</v>
      </c>
      <c r="W52" s="4">
        <v>34900000</v>
      </c>
      <c r="X52" s="5">
        <f t="shared" si="21"/>
        <v>0.35252525252525252</v>
      </c>
      <c r="Y52" s="4">
        <v>64600000</v>
      </c>
      <c r="Z52" s="10">
        <f t="shared" si="22"/>
        <v>0.65252525252525251</v>
      </c>
    </row>
    <row r="53" spans="2:26" x14ac:dyDescent="0.25">
      <c r="B53" s="572"/>
      <c r="C53" s="574"/>
      <c r="D53" s="580"/>
      <c r="E53" s="406" t="s">
        <v>10</v>
      </c>
      <c r="F53" s="4">
        <v>1000000</v>
      </c>
      <c r="G53" s="4">
        <v>0</v>
      </c>
      <c r="H53" s="5">
        <f t="shared" si="23"/>
        <v>0</v>
      </c>
      <c r="I53" s="4">
        <v>0</v>
      </c>
      <c r="J53" s="10">
        <v>0</v>
      </c>
      <c r="K53" s="34">
        <v>0</v>
      </c>
      <c r="L53" s="5">
        <f t="shared" si="24"/>
        <v>0</v>
      </c>
      <c r="M53" s="4">
        <v>400000</v>
      </c>
      <c r="N53" s="5">
        <f t="shared" si="25"/>
        <v>0.4</v>
      </c>
      <c r="O53" s="4">
        <v>800000</v>
      </c>
      <c r="P53" s="5">
        <f t="shared" si="26"/>
        <v>0.8</v>
      </c>
      <c r="Q53" s="4">
        <v>1000000</v>
      </c>
      <c r="R53" s="10">
        <f t="shared" si="27"/>
        <v>1</v>
      </c>
      <c r="S53" s="29">
        <v>0</v>
      </c>
      <c r="T53" s="5">
        <f t="shared" si="19"/>
        <v>0</v>
      </c>
      <c r="U53" s="4">
        <v>0</v>
      </c>
      <c r="V53" s="5">
        <f t="shared" si="20"/>
        <v>0</v>
      </c>
      <c r="W53" s="4">
        <v>100000</v>
      </c>
      <c r="X53" s="5">
        <f t="shared" si="21"/>
        <v>0.1</v>
      </c>
      <c r="Y53" s="4">
        <v>400000</v>
      </c>
      <c r="Z53" s="10">
        <f t="shared" si="22"/>
        <v>0.4</v>
      </c>
    </row>
    <row r="54" spans="2:26" x14ac:dyDescent="0.25">
      <c r="B54" s="572"/>
      <c r="C54" s="574">
        <v>6</v>
      </c>
      <c r="D54" s="580"/>
      <c r="E54" s="406" t="s">
        <v>8</v>
      </c>
      <c r="F54" s="4">
        <v>59861000</v>
      </c>
      <c r="G54" s="4">
        <v>0</v>
      </c>
      <c r="H54" s="5">
        <f t="shared" si="23"/>
        <v>0</v>
      </c>
      <c r="I54" s="4">
        <v>0</v>
      </c>
      <c r="J54" s="10">
        <v>0</v>
      </c>
      <c r="K54" s="34">
        <v>35916600</v>
      </c>
      <c r="L54" s="5">
        <f t="shared" si="24"/>
        <v>0.6</v>
      </c>
      <c r="M54" s="4">
        <v>35916600</v>
      </c>
      <c r="N54" s="5">
        <f t="shared" si="25"/>
        <v>0.6</v>
      </c>
      <c r="O54" s="4">
        <v>35916600</v>
      </c>
      <c r="P54" s="5">
        <f t="shared" si="26"/>
        <v>0.6</v>
      </c>
      <c r="Q54" s="4">
        <v>59861000</v>
      </c>
      <c r="R54" s="10">
        <f t="shared" si="27"/>
        <v>1</v>
      </c>
      <c r="S54" s="29">
        <v>5387490</v>
      </c>
      <c r="T54" s="5">
        <f t="shared" si="19"/>
        <v>0.09</v>
      </c>
      <c r="U54" s="4">
        <v>23345790</v>
      </c>
      <c r="V54" s="5">
        <f t="shared" si="20"/>
        <v>0.39</v>
      </c>
      <c r="W54" s="4">
        <v>35916600</v>
      </c>
      <c r="X54" s="5">
        <f t="shared" si="21"/>
        <v>0.6</v>
      </c>
      <c r="Y54" s="4">
        <v>41902700</v>
      </c>
      <c r="Z54" s="10">
        <f t="shared" si="22"/>
        <v>0.7</v>
      </c>
    </row>
    <row r="55" spans="2:26" x14ac:dyDescent="0.25">
      <c r="B55" s="572"/>
      <c r="C55" s="574"/>
      <c r="D55" s="580"/>
      <c r="E55" s="406" t="s">
        <v>10</v>
      </c>
      <c r="F55" s="4">
        <v>2139000</v>
      </c>
      <c r="G55" s="4">
        <v>0</v>
      </c>
      <c r="H55" s="5">
        <f t="shared" si="23"/>
        <v>0</v>
      </c>
      <c r="I55" s="4">
        <v>0</v>
      </c>
      <c r="J55" s="10">
        <v>0</v>
      </c>
      <c r="K55" s="34">
        <v>1283400</v>
      </c>
      <c r="L55" s="5">
        <f t="shared" si="24"/>
        <v>0.6</v>
      </c>
      <c r="M55" s="4">
        <v>1283400</v>
      </c>
      <c r="N55" s="5">
        <f t="shared" si="25"/>
        <v>0.6</v>
      </c>
      <c r="O55" s="4">
        <v>1283400</v>
      </c>
      <c r="P55" s="5">
        <f t="shared" si="26"/>
        <v>0.6</v>
      </c>
      <c r="Q55" s="4">
        <v>2139000</v>
      </c>
      <c r="R55" s="10">
        <f t="shared" si="27"/>
        <v>1</v>
      </c>
      <c r="S55" s="29">
        <v>192510</v>
      </c>
      <c r="T55" s="5">
        <f t="shared" si="19"/>
        <v>0.09</v>
      </c>
      <c r="U55" s="4">
        <v>834210</v>
      </c>
      <c r="V55" s="5">
        <f t="shared" si="20"/>
        <v>0.39</v>
      </c>
      <c r="W55" s="4">
        <v>1283400</v>
      </c>
      <c r="X55" s="5">
        <f t="shared" si="21"/>
        <v>0.6</v>
      </c>
      <c r="Y55" s="4">
        <v>1497300</v>
      </c>
      <c r="Z55" s="10">
        <f t="shared" si="22"/>
        <v>0.7</v>
      </c>
    </row>
    <row r="56" spans="2:26" s="13" customFormat="1" ht="15.75" thickBot="1" x14ac:dyDescent="0.3">
      <c r="B56" s="573"/>
      <c r="C56" s="596" t="s">
        <v>24</v>
      </c>
      <c r="D56" s="586"/>
      <c r="E56" s="586"/>
      <c r="F56" s="26">
        <f>SUM(F44:F55)</f>
        <v>1754490415</v>
      </c>
      <c r="G56" s="26">
        <f>SUM(G44:G55)</f>
        <v>116388554.75</v>
      </c>
      <c r="H56" s="16">
        <f t="shared" si="23"/>
        <v>6.6337526700024754E-2</v>
      </c>
      <c r="I56" s="15">
        <v>0</v>
      </c>
      <c r="J56" s="17">
        <v>0</v>
      </c>
      <c r="K56" s="465">
        <f>SUM(K44:K55)</f>
        <v>297179874.44999999</v>
      </c>
      <c r="L56" s="16">
        <f t="shared" si="24"/>
        <v>0.16938244399015426</v>
      </c>
      <c r="M56" s="26">
        <f>SUM(M44:M55)</f>
        <v>894209210.875</v>
      </c>
      <c r="N56" s="16">
        <f t="shared" si="25"/>
        <v>0.50966890627042838</v>
      </c>
      <c r="O56" s="26">
        <f>SUM(O44:O55)</f>
        <v>1431781604.55</v>
      </c>
      <c r="P56" s="16">
        <f t="shared" si="26"/>
        <v>0.81606692878399112</v>
      </c>
      <c r="Q56" s="26">
        <f>SUM(Q44:Q55)</f>
        <v>1759490415</v>
      </c>
      <c r="R56" s="17">
        <f t="shared" si="27"/>
        <v>1.0028498303309341</v>
      </c>
      <c r="S56" s="31">
        <f>SUM(S44:S55)</f>
        <v>62524277</v>
      </c>
      <c r="T56" s="16">
        <f t="shared" si="19"/>
        <v>3.5636716202863954E-2</v>
      </c>
      <c r="U56" s="26">
        <f>SUM(U44:U55)</f>
        <v>180767075.34999999</v>
      </c>
      <c r="V56" s="16">
        <f t="shared" si="20"/>
        <v>0.10303109883333275</v>
      </c>
      <c r="W56" s="26">
        <f>SUM(W44:W55)</f>
        <v>414840069.30624998</v>
      </c>
      <c r="X56" s="16">
        <f t="shared" si="21"/>
        <v>0.23644476239914367</v>
      </c>
      <c r="Y56" s="26">
        <f>SUM(Y44:Y55)</f>
        <v>911712071.625</v>
      </c>
      <c r="Z56" s="17">
        <f t="shared" si="22"/>
        <v>0.51964494295912123</v>
      </c>
    </row>
    <row r="57" spans="2:26" x14ac:dyDescent="0.25">
      <c r="B57" s="571" t="s">
        <v>19</v>
      </c>
      <c r="C57" s="615">
        <v>1</v>
      </c>
      <c r="D57" s="581" t="s">
        <v>14</v>
      </c>
      <c r="E57" s="6" t="s">
        <v>8</v>
      </c>
      <c r="F57" s="7">
        <v>226149508</v>
      </c>
      <c r="G57" s="7">
        <v>0</v>
      </c>
      <c r="H57" s="8">
        <f t="shared" si="9"/>
        <v>0</v>
      </c>
      <c r="I57" s="7">
        <v>0</v>
      </c>
      <c r="J57" s="9">
        <v>0</v>
      </c>
      <c r="K57" s="33">
        <v>127822715</v>
      </c>
      <c r="L57" s="8">
        <f t="shared" si="10"/>
        <v>0.56521332339135577</v>
      </c>
      <c r="M57" s="7">
        <v>152149174</v>
      </c>
      <c r="N57" s="8">
        <f t="shared" si="11"/>
        <v>0.67278136196520044</v>
      </c>
      <c r="O57" s="7">
        <v>187171013</v>
      </c>
      <c r="P57" s="8">
        <f t="shared" si="12"/>
        <v>0.8276428043345555</v>
      </c>
      <c r="Q57" s="7">
        <v>212186657</v>
      </c>
      <c r="R57" s="9">
        <f t="shared" si="13"/>
        <v>0.93825831803268833</v>
      </c>
      <c r="S57" s="28">
        <v>17975488</v>
      </c>
      <c r="T57" s="8">
        <f t="shared" si="19"/>
        <v>7.9484975045800238E-2</v>
      </c>
      <c r="U57" s="7">
        <v>39785676.799999997</v>
      </c>
      <c r="V57" s="8">
        <f t="shared" si="20"/>
        <v>0.17592643535620692</v>
      </c>
      <c r="W57" s="7">
        <v>62544055.199999996</v>
      </c>
      <c r="X57" s="8">
        <f t="shared" si="21"/>
        <v>0.27656065119540296</v>
      </c>
      <c r="Y57" s="7">
        <v>87578272</v>
      </c>
      <c r="Z57" s="9">
        <f t="shared" si="22"/>
        <v>0.38725829109475668</v>
      </c>
    </row>
    <row r="58" spans="2:26" x14ac:dyDescent="0.25">
      <c r="B58" s="572"/>
      <c r="C58" s="574"/>
      <c r="D58" s="580"/>
      <c r="E58" s="406" t="s">
        <v>10</v>
      </c>
      <c r="F58" s="4">
        <v>7951417</v>
      </c>
      <c r="G58" s="4">
        <v>0</v>
      </c>
      <c r="H58" s="5">
        <f t="shared" si="9"/>
        <v>0</v>
      </c>
      <c r="I58" s="4">
        <v>0</v>
      </c>
      <c r="J58" s="10">
        <v>0</v>
      </c>
      <c r="K58" s="34">
        <v>4494245</v>
      </c>
      <c r="L58" s="5">
        <f t="shared" si="10"/>
        <v>0.56521309346497617</v>
      </c>
      <c r="M58" s="4">
        <v>5349563</v>
      </c>
      <c r="N58" s="5">
        <f t="shared" si="11"/>
        <v>0.6727810904647562</v>
      </c>
      <c r="O58" s="4">
        <v>6580931</v>
      </c>
      <c r="P58" s="5">
        <f t="shared" si="12"/>
        <v>0.82764254471875898</v>
      </c>
      <c r="Q58" s="4">
        <v>7460481</v>
      </c>
      <c r="R58" s="10">
        <f t="shared" si="13"/>
        <v>0.93825804884840025</v>
      </c>
      <c r="S58" s="29">
        <v>632018.67000000004</v>
      </c>
      <c r="T58" s="5">
        <f t="shared" si="19"/>
        <v>7.9485036440674672E-2</v>
      </c>
      <c r="U58" s="4">
        <v>1398865.07</v>
      </c>
      <c r="V58" s="5">
        <f t="shared" si="20"/>
        <v>0.17592651347552268</v>
      </c>
      <c r="W58" s="4">
        <v>2199049.87</v>
      </c>
      <c r="X58" s="5">
        <f t="shared" si="21"/>
        <v>0.27656075263063173</v>
      </c>
      <c r="Y58" s="4">
        <v>3079253.0700000003</v>
      </c>
      <c r="Z58" s="10">
        <f t="shared" si="22"/>
        <v>0.38725840564015196</v>
      </c>
    </row>
    <row r="59" spans="2:26" x14ac:dyDescent="0.25">
      <c r="B59" s="572"/>
      <c r="C59" s="574">
        <v>2</v>
      </c>
      <c r="D59" s="580"/>
      <c r="E59" s="406" t="s">
        <v>8</v>
      </c>
      <c r="F59" s="4">
        <v>32082372</v>
      </c>
      <c r="G59" s="4">
        <v>0</v>
      </c>
      <c r="H59" s="5">
        <f t="shared" si="9"/>
        <v>0</v>
      </c>
      <c r="I59" s="4">
        <v>0</v>
      </c>
      <c r="J59" s="10">
        <v>0</v>
      </c>
      <c r="K59" s="34">
        <v>10426772</v>
      </c>
      <c r="L59" s="5">
        <f t="shared" si="10"/>
        <v>0.32500003428674162</v>
      </c>
      <c r="M59" s="4">
        <v>28601434</v>
      </c>
      <c r="N59" s="5">
        <f t="shared" si="11"/>
        <v>0.8914999801136898</v>
      </c>
      <c r="O59" s="4">
        <v>30478252</v>
      </c>
      <c r="P59" s="5">
        <f t="shared" si="12"/>
        <v>0.94999995636232881</v>
      </c>
      <c r="Q59" s="4">
        <v>32082370</v>
      </c>
      <c r="R59" s="10">
        <f t="shared" si="13"/>
        <v>0.9999999376604698</v>
      </c>
      <c r="S59" s="29">
        <v>1069226.67</v>
      </c>
      <c r="T59" s="5">
        <f t="shared" si="19"/>
        <v>3.3327544172856043E-2</v>
      </c>
      <c r="U59" s="4">
        <v>4941196.2699999996</v>
      </c>
      <c r="V59" s="5">
        <f t="shared" si="20"/>
        <v>0.15401592718892479</v>
      </c>
      <c r="W59" s="4">
        <v>8927907.4699999988</v>
      </c>
      <c r="X59" s="5">
        <f t="shared" si="21"/>
        <v>0.27828077892744335</v>
      </c>
      <c r="Y59" s="4">
        <v>13338001.869999999</v>
      </c>
      <c r="Z59" s="10">
        <f t="shared" si="22"/>
        <v>0.41574238556924653</v>
      </c>
    </row>
    <row r="60" spans="2:26" x14ac:dyDescent="0.25">
      <c r="B60" s="572"/>
      <c r="C60" s="574"/>
      <c r="D60" s="580"/>
      <c r="E60" s="406" t="s">
        <v>10</v>
      </c>
      <c r="F60" s="4">
        <v>1128016</v>
      </c>
      <c r="G60" s="4">
        <v>0</v>
      </c>
      <c r="H60" s="5">
        <f t="shared" si="9"/>
        <v>0</v>
      </c>
      <c r="I60" s="4">
        <v>0</v>
      </c>
      <c r="J60" s="10">
        <v>0</v>
      </c>
      <c r="K60" s="34">
        <v>366605</v>
      </c>
      <c r="L60" s="5">
        <f t="shared" si="10"/>
        <v>0.3249998226975504</v>
      </c>
      <c r="M60" s="4">
        <v>1005627</v>
      </c>
      <c r="N60" s="5">
        <f t="shared" si="11"/>
        <v>0.89150065247301458</v>
      </c>
      <c r="O60" s="4">
        <v>1071616</v>
      </c>
      <c r="P60" s="5">
        <f t="shared" si="12"/>
        <v>0.9500007092097984</v>
      </c>
      <c r="Q60" s="4">
        <v>1128017</v>
      </c>
      <c r="R60" s="10">
        <f t="shared" si="13"/>
        <v>1.0000008865122481</v>
      </c>
      <c r="S60" s="29">
        <v>37594</v>
      </c>
      <c r="T60" s="5">
        <f t="shared" si="19"/>
        <v>3.3327541453312716E-2</v>
      </c>
      <c r="U60" s="4">
        <v>173732.4</v>
      </c>
      <c r="V60" s="5">
        <f t="shared" si="20"/>
        <v>0.15401590048368108</v>
      </c>
      <c r="W60" s="4">
        <v>313905.19999999995</v>
      </c>
      <c r="X60" s="5">
        <f t="shared" si="21"/>
        <v>0.27828080452759529</v>
      </c>
      <c r="Y60" s="4">
        <v>468964.39999999997</v>
      </c>
      <c r="Z60" s="10">
        <f t="shared" si="22"/>
        <v>0.41574268450092905</v>
      </c>
    </row>
    <row r="61" spans="2:26" x14ac:dyDescent="0.25">
      <c r="B61" s="572"/>
      <c r="C61" s="574">
        <v>3</v>
      </c>
      <c r="D61" s="580"/>
      <c r="E61" s="406" t="s">
        <v>8</v>
      </c>
      <c r="F61" s="4">
        <v>10753711</v>
      </c>
      <c r="G61" s="4">
        <v>0</v>
      </c>
      <c r="H61" s="5">
        <f t="shared" si="9"/>
        <v>0</v>
      </c>
      <c r="I61" s="4">
        <v>0</v>
      </c>
      <c r="J61" s="10">
        <v>0</v>
      </c>
      <c r="K61" s="34">
        <v>5709049</v>
      </c>
      <c r="L61" s="5">
        <f t="shared" si="10"/>
        <v>0.53089105704998019</v>
      </c>
      <c r="M61" s="4">
        <v>5709049</v>
      </c>
      <c r="N61" s="5">
        <f t="shared" si="11"/>
        <v>0.53089105704998019</v>
      </c>
      <c r="O61" s="4">
        <v>5709049</v>
      </c>
      <c r="P61" s="5">
        <f t="shared" si="12"/>
        <v>0.53089105704998019</v>
      </c>
      <c r="Q61" s="4">
        <v>10753709</v>
      </c>
      <c r="R61" s="10">
        <f t="shared" si="13"/>
        <v>0.99999981401769122</v>
      </c>
      <c r="S61" s="29">
        <v>1581481.33</v>
      </c>
      <c r="T61" s="5">
        <f t="shared" si="19"/>
        <v>0.14706377454257419</v>
      </c>
      <c r="U61" s="4">
        <v>2558442.9300000002</v>
      </c>
      <c r="V61" s="5">
        <f t="shared" si="20"/>
        <v>0.23791256153340928</v>
      </c>
      <c r="W61" s="4">
        <v>3577877.33</v>
      </c>
      <c r="X61" s="5">
        <f t="shared" si="21"/>
        <v>0.33271094322694744</v>
      </c>
      <c r="Y61" s="4">
        <v>4699254.93</v>
      </c>
      <c r="Z61" s="10">
        <f t="shared" si="22"/>
        <v>0.43698914077196233</v>
      </c>
    </row>
    <row r="62" spans="2:26" x14ac:dyDescent="0.25">
      <c r="B62" s="572"/>
      <c r="C62" s="574"/>
      <c r="D62" s="580"/>
      <c r="E62" s="406" t="s">
        <v>10</v>
      </c>
      <c r="F62" s="4">
        <v>384260</v>
      </c>
      <c r="G62" s="4">
        <v>0</v>
      </c>
      <c r="H62" s="5">
        <f t="shared" si="9"/>
        <v>0</v>
      </c>
      <c r="I62" s="4">
        <v>0</v>
      </c>
      <c r="J62" s="10">
        <v>0</v>
      </c>
      <c r="K62" s="34">
        <v>204001</v>
      </c>
      <c r="L62" s="5">
        <f t="shared" si="10"/>
        <v>0.530893145266226</v>
      </c>
      <c r="M62" s="4">
        <v>204001</v>
      </c>
      <c r="N62" s="5">
        <f t="shared" si="11"/>
        <v>0.530893145266226</v>
      </c>
      <c r="O62" s="4">
        <v>204001</v>
      </c>
      <c r="P62" s="5">
        <f t="shared" si="12"/>
        <v>0.530893145266226</v>
      </c>
      <c r="Q62" s="4">
        <v>384261</v>
      </c>
      <c r="R62" s="10">
        <f t="shared" si="13"/>
        <v>1.0000026024046218</v>
      </c>
      <c r="S62" s="29">
        <v>56510.34</v>
      </c>
      <c r="T62" s="5">
        <f t="shared" si="19"/>
        <v>0.14706276999947951</v>
      </c>
      <c r="U62" s="4">
        <v>91419.94</v>
      </c>
      <c r="V62" s="5">
        <f t="shared" si="20"/>
        <v>0.23791167438713373</v>
      </c>
      <c r="W62" s="4">
        <v>127847.14</v>
      </c>
      <c r="X62" s="5">
        <f t="shared" si="21"/>
        <v>0.33270998802893875</v>
      </c>
      <c r="Y62" s="4">
        <v>167916.74</v>
      </c>
      <c r="Z62" s="10">
        <f t="shared" si="22"/>
        <v>0.43698730026544524</v>
      </c>
    </row>
    <row r="63" spans="2:26" s="13" customFormat="1" ht="15.75" thickBot="1" x14ac:dyDescent="0.3">
      <c r="B63" s="573"/>
      <c r="C63" s="596" t="s">
        <v>24</v>
      </c>
      <c r="D63" s="586"/>
      <c r="E63" s="586"/>
      <c r="F63" s="15">
        <f>SUM(F57:F62)</f>
        <v>278449284</v>
      </c>
      <c r="G63" s="15">
        <f>SUM(G57:G62)</f>
        <v>0</v>
      </c>
      <c r="H63" s="16">
        <f t="shared" si="9"/>
        <v>0</v>
      </c>
      <c r="I63" s="15">
        <v>0</v>
      </c>
      <c r="J63" s="17">
        <v>0</v>
      </c>
      <c r="K63" s="35">
        <f>SUM(K57:K62)</f>
        <v>149023387</v>
      </c>
      <c r="L63" s="16">
        <f t="shared" si="10"/>
        <v>0.53519041190998362</v>
      </c>
      <c r="M63" s="15">
        <f>SUM(M57:M62)</f>
        <v>193018848</v>
      </c>
      <c r="N63" s="16">
        <f t="shared" si="11"/>
        <v>0.69319211465453079</v>
      </c>
      <c r="O63" s="15">
        <f>SUM(O57:O62)</f>
        <v>231214862</v>
      </c>
      <c r="P63" s="16">
        <f t="shared" si="12"/>
        <v>0.83036615745077658</v>
      </c>
      <c r="Q63" s="15">
        <f>SUM(Q57:Q62)</f>
        <v>263995495</v>
      </c>
      <c r="R63" s="17">
        <f t="shared" si="13"/>
        <v>0.94809184354016873</v>
      </c>
      <c r="S63" s="30">
        <f>SUM(S57:S62)</f>
        <v>21352319.010000002</v>
      </c>
      <c r="T63" s="16">
        <f t="shared" si="19"/>
        <v>7.6682973298649246E-2</v>
      </c>
      <c r="U63" s="15">
        <f>SUM(U57:U62)</f>
        <v>48949333.409999996</v>
      </c>
      <c r="V63" s="16">
        <f t="shared" si="20"/>
        <v>0.17579263522185964</v>
      </c>
      <c r="W63" s="15">
        <f>SUM(W57:W62)</f>
        <v>77690642.209999993</v>
      </c>
      <c r="X63" s="16">
        <f t="shared" si="21"/>
        <v>0.27901182252635992</v>
      </c>
      <c r="Y63" s="15">
        <f>SUM(Y57:Y62)</f>
        <v>109331663.01000001</v>
      </c>
      <c r="Z63" s="17">
        <f t="shared" si="22"/>
        <v>0.3926447985048509</v>
      </c>
    </row>
    <row r="64" spans="2:26" x14ac:dyDescent="0.25">
      <c r="B64" s="571" t="s">
        <v>20</v>
      </c>
      <c r="C64" s="18">
        <v>1</v>
      </c>
      <c r="D64" s="581" t="s">
        <v>7</v>
      </c>
      <c r="E64" s="597" t="s">
        <v>8</v>
      </c>
      <c r="F64" s="7">
        <v>114387650</v>
      </c>
      <c r="G64" s="7">
        <v>0</v>
      </c>
      <c r="H64" s="8">
        <f t="shared" si="9"/>
        <v>0</v>
      </c>
      <c r="I64" s="7">
        <v>0</v>
      </c>
      <c r="J64" s="9">
        <v>0</v>
      </c>
      <c r="K64" s="33">
        <v>32400000</v>
      </c>
      <c r="L64" s="8">
        <f t="shared" si="10"/>
        <v>0.2832473610568973</v>
      </c>
      <c r="M64" s="7">
        <v>64800000</v>
      </c>
      <c r="N64" s="8">
        <f t="shared" si="11"/>
        <v>0.56649472211379459</v>
      </c>
      <c r="O64" s="7">
        <v>97200000</v>
      </c>
      <c r="P64" s="8">
        <f t="shared" si="12"/>
        <v>0.84974208317069189</v>
      </c>
      <c r="Q64" s="7">
        <v>129600000</v>
      </c>
      <c r="R64" s="9">
        <f t="shared" si="13"/>
        <v>1.1329894442275892</v>
      </c>
      <c r="S64" s="28">
        <v>10800000</v>
      </c>
      <c r="T64" s="8">
        <f t="shared" si="19"/>
        <v>9.4415787018965774E-2</v>
      </c>
      <c r="U64" s="7">
        <v>21600000</v>
      </c>
      <c r="V64" s="8">
        <f t="shared" si="20"/>
        <v>0.18883157403793155</v>
      </c>
      <c r="W64" s="7">
        <v>36720000</v>
      </c>
      <c r="X64" s="8">
        <f t="shared" si="21"/>
        <v>0.32101367586448365</v>
      </c>
      <c r="Y64" s="7">
        <v>51840000</v>
      </c>
      <c r="Z64" s="9">
        <f t="shared" si="22"/>
        <v>0.45319577769103569</v>
      </c>
    </row>
    <row r="65" spans="2:26" x14ac:dyDescent="0.25">
      <c r="B65" s="572"/>
      <c r="C65" s="19">
        <v>2</v>
      </c>
      <c r="D65" s="580"/>
      <c r="E65" s="579"/>
      <c r="F65" s="4">
        <v>44684262</v>
      </c>
      <c r="G65" s="4">
        <v>0</v>
      </c>
      <c r="H65" s="5">
        <f t="shared" si="9"/>
        <v>0</v>
      </c>
      <c r="I65" s="4">
        <v>0</v>
      </c>
      <c r="J65" s="10">
        <v>0</v>
      </c>
      <c r="K65" s="34">
        <v>12600000</v>
      </c>
      <c r="L65" s="5">
        <f t="shared" si="10"/>
        <v>0.28197847376331292</v>
      </c>
      <c r="M65" s="4">
        <v>25200000</v>
      </c>
      <c r="N65" s="5">
        <f t="shared" si="11"/>
        <v>0.56395694752662584</v>
      </c>
      <c r="O65" s="4">
        <v>37800000</v>
      </c>
      <c r="P65" s="5">
        <f t="shared" si="12"/>
        <v>0.8459354212899387</v>
      </c>
      <c r="Q65" s="4">
        <v>50400000</v>
      </c>
      <c r="R65" s="10">
        <f t="shared" si="13"/>
        <v>1.1279138950532517</v>
      </c>
      <c r="S65" s="29">
        <v>4200000</v>
      </c>
      <c r="T65" s="5">
        <f t="shared" si="19"/>
        <v>9.3992824587770973E-2</v>
      </c>
      <c r="U65" s="4">
        <v>8400000</v>
      </c>
      <c r="V65" s="5">
        <f t="shared" si="20"/>
        <v>0.18798564917554195</v>
      </c>
      <c r="W65" s="4">
        <v>14280000</v>
      </c>
      <c r="X65" s="5">
        <f t="shared" si="21"/>
        <v>0.3195756035984213</v>
      </c>
      <c r="Y65" s="4">
        <v>20160000</v>
      </c>
      <c r="Z65" s="10">
        <f t="shared" si="22"/>
        <v>0.45116555802130065</v>
      </c>
    </row>
    <row r="66" spans="2:26" s="13" customFormat="1" ht="15.75" thickBot="1" x14ac:dyDescent="0.3">
      <c r="B66" s="573"/>
      <c r="C66" s="596" t="s">
        <v>24</v>
      </c>
      <c r="D66" s="586"/>
      <c r="E66" s="586"/>
      <c r="F66" s="15">
        <f>SUM(F64:F65)</f>
        <v>159071912</v>
      </c>
      <c r="G66" s="15">
        <f>SUM(G64:G65)</f>
        <v>0</v>
      </c>
      <c r="H66" s="16">
        <f t="shared" si="9"/>
        <v>0</v>
      </c>
      <c r="I66" s="15">
        <v>0</v>
      </c>
      <c r="J66" s="17">
        <v>0</v>
      </c>
      <c r="K66" s="35">
        <f>SUM(K64:K65)</f>
        <v>45000000</v>
      </c>
      <c r="L66" s="16">
        <f t="shared" si="10"/>
        <v>0.28289092294307749</v>
      </c>
      <c r="M66" s="15">
        <f>SUM(M64:M65)</f>
        <v>90000000</v>
      </c>
      <c r="N66" s="16">
        <f t="shared" si="11"/>
        <v>0.56578184588615499</v>
      </c>
      <c r="O66" s="15">
        <f>SUM(O64:O65)</f>
        <v>135000000</v>
      </c>
      <c r="P66" s="16">
        <f t="shared" si="12"/>
        <v>0.84867276882923237</v>
      </c>
      <c r="Q66" s="15">
        <f>SUM(Q64:Q65)</f>
        <v>180000000</v>
      </c>
      <c r="R66" s="17">
        <f t="shared" si="13"/>
        <v>1.13156369177231</v>
      </c>
      <c r="S66" s="30">
        <f>SUM(S64:S65)</f>
        <v>15000000</v>
      </c>
      <c r="T66" s="16">
        <f t="shared" si="19"/>
        <v>9.4296974314359155E-2</v>
      </c>
      <c r="U66" s="15">
        <f>SUM(U64:U65)</f>
        <v>30000000</v>
      </c>
      <c r="V66" s="16">
        <f t="shared" si="20"/>
        <v>0.18859394862871831</v>
      </c>
      <c r="W66" s="15">
        <f>SUM(W64:W65)</f>
        <v>51000000</v>
      </c>
      <c r="X66" s="16">
        <f t="shared" si="21"/>
        <v>0.32060971266882116</v>
      </c>
      <c r="Y66" s="15">
        <f>SUM(Y64:Y65)</f>
        <v>72000000</v>
      </c>
      <c r="Z66" s="17">
        <f t="shared" si="22"/>
        <v>0.45262547670892395</v>
      </c>
    </row>
    <row r="67" spans="2:26" ht="15" customHeight="1" x14ac:dyDescent="0.25">
      <c r="B67" s="571" t="s">
        <v>23</v>
      </c>
      <c r="C67" s="18">
        <v>2</v>
      </c>
      <c r="D67" s="581" t="s">
        <v>22</v>
      </c>
      <c r="E67" s="581" t="s">
        <v>6</v>
      </c>
      <c r="F67" s="7">
        <v>9406530</v>
      </c>
      <c r="G67" s="7">
        <v>0</v>
      </c>
      <c r="H67" s="8">
        <f t="shared" si="9"/>
        <v>0</v>
      </c>
      <c r="I67" s="7">
        <v>0</v>
      </c>
      <c r="J67" s="9">
        <v>0</v>
      </c>
      <c r="K67" s="36">
        <v>959850</v>
      </c>
      <c r="L67" s="24">
        <f t="shared" si="10"/>
        <v>0.10204081632653061</v>
      </c>
      <c r="M67" s="23">
        <v>3263490</v>
      </c>
      <c r="N67" s="24">
        <f t="shared" si="11"/>
        <v>0.34693877551020408</v>
      </c>
      <c r="O67" s="23">
        <v>4799250</v>
      </c>
      <c r="P67" s="24">
        <f t="shared" si="12"/>
        <v>0.51020408163265307</v>
      </c>
      <c r="Q67" s="23">
        <v>6335010</v>
      </c>
      <c r="R67" s="25">
        <f t="shared" si="13"/>
        <v>0.67346938775510201</v>
      </c>
      <c r="S67" s="32">
        <v>0</v>
      </c>
      <c r="T67" s="24">
        <f t="shared" si="19"/>
        <v>0</v>
      </c>
      <c r="U67" s="23">
        <v>1969832</v>
      </c>
      <c r="V67" s="24">
        <f t="shared" si="20"/>
        <v>0.20941112184833302</v>
      </c>
      <c r="W67" s="23">
        <v>3939664</v>
      </c>
      <c r="X67" s="24">
        <f t="shared" si="21"/>
        <v>0.41882224369666604</v>
      </c>
      <c r="Y67" s="23">
        <v>5909496</v>
      </c>
      <c r="Z67" s="27">
        <f t="shared" si="22"/>
        <v>0.62823336554499909</v>
      </c>
    </row>
    <row r="68" spans="2:26" x14ac:dyDescent="0.25">
      <c r="B68" s="572"/>
      <c r="C68" s="19">
        <v>3</v>
      </c>
      <c r="D68" s="580"/>
      <c r="E68" s="580"/>
      <c r="F68" s="4">
        <v>1400000</v>
      </c>
      <c r="G68" s="4">
        <v>0</v>
      </c>
      <c r="H68" s="5">
        <f>G68/F68</f>
        <v>0</v>
      </c>
      <c r="I68" s="4">
        <v>0</v>
      </c>
      <c r="J68" s="10">
        <v>0</v>
      </c>
      <c r="K68" s="34">
        <v>180000</v>
      </c>
      <c r="L68" s="5">
        <f>K68/F68</f>
        <v>0.12857142857142856</v>
      </c>
      <c r="M68" s="4">
        <v>360000</v>
      </c>
      <c r="N68" s="5">
        <f>M68/F68</f>
        <v>0.25714285714285712</v>
      </c>
      <c r="O68" s="4">
        <v>540000</v>
      </c>
      <c r="P68" s="5">
        <f t="shared" ref="P68:P83" si="28">O68/F68</f>
        <v>0.38571428571428573</v>
      </c>
      <c r="Q68" s="4">
        <v>720000</v>
      </c>
      <c r="R68" s="12">
        <f t="shared" ref="R68:R83" si="29">Q68/F68</f>
        <v>0.51428571428571423</v>
      </c>
      <c r="S68" s="29">
        <v>90000</v>
      </c>
      <c r="T68" s="5">
        <f t="shared" si="19"/>
        <v>6.4285714285714279E-2</v>
      </c>
      <c r="U68" s="4">
        <v>290000</v>
      </c>
      <c r="V68" s="5">
        <f t="shared" si="20"/>
        <v>0.20714285714285716</v>
      </c>
      <c r="W68" s="4">
        <v>490000</v>
      </c>
      <c r="X68" s="5">
        <f t="shared" si="21"/>
        <v>0.35</v>
      </c>
      <c r="Y68" s="4">
        <v>690000</v>
      </c>
      <c r="Z68" s="389">
        <f t="shared" si="22"/>
        <v>0.49285714285714288</v>
      </c>
    </row>
    <row r="69" spans="2:26" x14ac:dyDescent="0.25">
      <c r="B69" s="572"/>
      <c r="C69" s="19">
        <v>5</v>
      </c>
      <c r="D69" s="580"/>
      <c r="E69" s="580"/>
      <c r="F69" s="4">
        <v>4041370</v>
      </c>
      <c r="G69" s="4">
        <v>0</v>
      </c>
      <c r="H69" s="5">
        <f>G69/F69</f>
        <v>0</v>
      </c>
      <c r="I69" s="4">
        <v>0</v>
      </c>
      <c r="J69" s="10">
        <v>0</v>
      </c>
      <c r="K69" s="34">
        <v>394964.55000000005</v>
      </c>
      <c r="L69" s="5">
        <f>K69/F69</f>
        <v>9.7730361238886829E-2</v>
      </c>
      <c r="M69" s="4">
        <v>1477879.47</v>
      </c>
      <c r="N69" s="5">
        <f>M69/F69</f>
        <v>0.36568774202807464</v>
      </c>
      <c r="O69" s="4">
        <v>2199822.75</v>
      </c>
      <c r="P69" s="5">
        <f t="shared" si="28"/>
        <v>0.54432599588753316</v>
      </c>
      <c r="Q69" s="4">
        <v>2921766.0300000003</v>
      </c>
      <c r="R69" s="10">
        <f t="shared" si="29"/>
        <v>0.7229642497469918</v>
      </c>
      <c r="S69" s="29">
        <v>0</v>
      </c>
      <c r="T69" s="5">
        <f t="shared" si="19"/>
        <v>0</v>
      </c>
      <c r="U69" s="4">
        <v>500000</v>
      </c>
      <c r="V69" s="5">
        <f t="shared" si="20"/>
        <v>0.12372042154022027</v>
      </c>
      <c r="W69" s="4">
        <v>1000000</v>
      </c>
      <c r="X69" s="5">
        <f t="shared" si="21"/>
        <v>0.24744084308044054</v>
      </c>
      <c r="Y69" s="4">
        <v>1500000</v>
      </c>
      <c r="Z69" s="10">
        <f t="shared" si="22"/>
        <v>0.37116126462066079</v>
      </c>
    </row>
    <row r="70" spans="2:26" x14ac:dyDescent="0.25">
      <c r="B70" s="572"/>
      <c r="C70" s="19" t="s">
        <v>21</v>
      </c>
      <c r="D70" s="580"/>
      <c r="E70" s="580"/>
      <c r="F70" s="4">
        <v>937100</v>
      </c>
      <c r="G70" s="4">
        <v>0</v>
      </c>
      <c r="H70" s="5">
        <f>G70/F70</f>
        <v>0</v>
      </c>
      <c r="I70" s="4">
        <v>0</v>
      </c>
      <c r="J70" s="10">
        <v>0</v>
      </c>
      <c r="K70" s="34">
        <v>247394.25</v>
      </c>
      <c r="L70" s="5">
        <f>K70/F70</f>
        <v>0.26399983993170417</v>
      </c>
      <c r="M70" s="4">
        <v>412323.75</v>
      </c>
      <c r="N70" s="5">
        <f>M70/F70</f>
        <v>0.43999973321950697</v>
      </c>
      <c r="O70" s="4">
        <v>577253.25</v>
      </c>
      <c r="P70" s="5">
        <f t="shared" si="28"/>
        <v>0.61599962650730977</v>
      </c>
      <c r="Q70" s="4">
        <v>742182.75</v>
      </c>
      <c r="R70" s="10">
        <f t="shared" si="29"/>
        <v>0.79199951979511263</v>
      </c>
      <c r="S70" s="29">
        <v>49478.850000000006</v>
      </c>
      <c r="T70" s="5">
        <f t="shared" si="19"/>
        <v>5.2799967986340846E-2</v>
      </c>
      <c r="U70" s="4">
        <v>199478.85</v>
      </c>
      <c r="V70" s="5">
        <f t="shared" si="20"/>
        <v>0.2128682637925515</v>
      </c>
      <c r="W70" s="4">
        <v>349478.85</v>
      </c>
      <c r="X70" s="5">
        <f t="shared" si="21"/>
        <v>0.3729365595987621</v>
      </c>
      <c r="Y70" s="4">
        <v>499478.85</v>
      </c>
      <c r="Z70" s="10">
        <f t="shared" si="22"/>
        <v>0.53300485540497278</v>
      </c>
    </row>
    <row r="71" spans="2:26" s="13" customFormat="1" ht="15.75" thickBot="1" x14ac:dyDescent="0.3">
      <c r="B71" s="573"/>
      <c r="C71" s="616" t="s">
        <v>24</v>
      </c>
      <c r="D71" s="617"/>
      <c r="E71" s="617"/>
      <c r="F71" s="20">
        <f>SUM(F67:F70)</f>
        <v>15785000</v>
      </c>
      <c r="G71" s="20">
        <f>SUM(G67:G70)</f>
        <v>0</v>
      </c>
      <c r="H71" s="21">
        <v>0</v>
      </c>
      <c r="I71" s="20">
        <v>0</v>
      </c>
      <c r="J71" s="22">
        <v>0</v>
      </c>
      <c r="K71" s="466">
        <f>SUM(K67:K70)</f>
        <v>1782208.8</v>
      </c>
      <c r="L71" s="21">
        <f>K71/F71</f>
        <v>0.11290521381057966</v>
      </c>
      <c r="M71" s="20">
        <f>SUM(M67:M70)</f>
        <v>5513693.2199999997</v>
      </c>
      <c r="N71" s="21">
        <f>M71/F71</f>
        <v>0.34929953880266074</v>
      </c>
      <c r="O71" s="20">
        <f>SUM(O67:O70)</f>
        <v>8116326</v>
      </c>
      <c r="P71" s="21">
        <f t="shared" si="28"/>
        <v>0.51417966423820083</v>
      </c>
      <c r="Q71" s="20">
        <f>SUM(Q67:Q70)</f>
        <v>10718958.780000001</v>
      </c>
      <c r="R71" s="22">
        <f t="shared" si="29"/>
        <v>0.67905978967374092</v>
      </c>
      <c r="S71" s="35">
        <f>SUM(S67:S70)</f>
        <v>139478.85</v>
      </c>
      <c r="T71" s="21">
        <f t="shared" ref="T71:T102" si="30">S71/F71</f>
        <v>8.836164079822616E-3</v>
      </c>
      <c r="U71" s="20">
        <v>2259832</v>
      </c>
      <c r="V71" s="21">
        <f t="shared" ref="V71:V102" si="31">U71/F71</f>
        <v>0.14316325625593918</v>
      </c>
      <c r="W71" s="20">
        <v>5779142.8499999996</v>
      </c>
      <c r="X71" s="21">
        <f t="shared" ref="X71:X102" si="32">W71/F71</f>
        <v>0.36611611339879629</v>
      </c>
      <c r="Y71" s="20">
        <v>8598974.8499999996</v>
      </c>
      <c r="Z71" s="22">
        <f t="shared" ref="Z71:Z102" si="33">Y71/F71</f>
        <v>0.54475608805828313</v>
      </c>
    </row>
    <row r="72" spans="2:26" s="13" customFormat="1" x14ac:dyDescent="0.25">
      <c r="B72" s="625" t="s">
        <v>874</v>
      </c>
      <c r="C72" s="623" t="s">
        <v>875</v>
      </c>
      <c r="D72" s="628" t="s">
        <v>878</v>
      </c>
      <c r="E72" s="468" t="s">
        <v>8</v>
      </c>
      <c r="F72" s="395">
        <v>272111531.5</v>
      </c>
      <c r="G72" s="395">
        <v>23606952.93375</v>
      </c>
      <c r="H72" s="396">
        <f>G72/F72</f>
        <v>8.6754695045880473E-2</v>
      </c>
      <c r="I72" s="7">
        <v>0</v>
      </c>
      <c r="J72" s="9">
        <f>I72/F72</f>
        <v>0</v>
      </c>
      <c r="K72" s="401">
        <v>100177556.93375</v>
      </c>
      <c r="L72" s="396">
        <f>K72/F72</f>
        <v>0.36814888506020554</v>
      </c>
      <c r="M72" s="395">
        <v>149062788.80875</v>
      </c>
      <c r="N72" s="396">
        <f>M72/F72</f>
        <v>0.54780033755662427</v>
      </c>
      <c r="O72" s="395">
        <v>197948020.68375</v>
      </c>
      <c r="P72" s="396">
        <f t="shared" si="28"/>
        <v>0.72745179005304306</v>
      </c>
      <c r="Q72" s="395">
        <v>246833252.55875</v>
      </c>
      <c r="R72" s="399">
        <f t="shared" si="29"/>
        <v>0.90710324254946173</v>
      </c>
      <c r="S72" s="499">
        <v>48420454.424999997</v>
      </c>
      <c r="T72" s="396">
        <f t="shared" si="30"/>
        <v>0.17794341224013874</v>
      </c>
      <c r="U72" s="401">
        <v>111887704.425</v>
      </c>
      <c r="V72" s="396">
        <f t="shared" si="31"/>
        <v>0.41118325198577627</v>
      </c>
      <c r="W72" s="395">
        <v>159488141.92500001</v>
      </c>
      <c r="X72" s="396">
        <f t="shared" si="32"/>
        <v>0.58611313179500446</v>
      </c>
      <c r="Y72" s="395">
        <v>207088579.42500001</v>
      </c>
      <c r="Z72" s="399">
        <f t="shared" si="33"/>
        <v>0.7610430116042326</v>
      </c>
    </row>
    <row r="73" spans="2:26" s="13" customFormat="1" x14ac:dyDescent="0.25">
      <c r="B73" s="626"/>
      <c r="C73" s="624"/>
      <c r="D73" s="629"/>
      <c r="E73" s="469" t="s">
        <v>10</v>
      </c>
      <c r="F73" s="397">
        <v>6084063.1699999999</v>
      </c>
      <c r="G73" s="397">
        <v>0</v>
      </c>
      <c r="H73" s="398">
        <f t="shared" ref="H73:H83" si="34">G73/F73</f>
        <v>0</v>
      </c>
      <c r="I73" s="4">
        <v>0</v>
      </c>
      <c r="J73" s="10">
        <f t="shared" ref="J73:J84" si="35">I73/F73</f>
        <v>0</v>
      </c>
      <c r="K73" s="402">
        <v>2915000</v>
      </c>
      <c r="L73" s="398">
        <f t="shared" ref="L73:L83" si="36">K73/F73</f>
        <v>0.47912060058377076</v>
      </c>
      <c r="M73" s="397">
        <v>3707265.7925</v>
      </c>
      <c r="N73" s="398">
        <f t="shared" ref="N73:N83" si="37">M73/F73</f>
        <v>0.60934045043782803</v>
      </c>
      <c r="O73" s="397">
        <v>4499531.585</v>
      </c>
      <c r="P73" s="398">
        <f t="shared" si="28"/>
        <v>0.73956030029188535</v>
      </c>
      <c r="Q73" s="397">
        <v>5291797.3774999995</v>
      </c>
      <c r="R73" s="400">
        <f t="shared" si="29"/>
        <v>0.86978015014594257</v>
      </c>
      <c r="S73" s="476">
        <v>824552.8</v>
      </c>
      <c r="T73" s="398">
        <f t="shared" si="30"/>
        <v>0.1355266664662195</v>
      </c>
      <c r="U73" s="402">
        <v>2203718.7999999998</v>
      </c>
      <c r="V73" s="398">
        <f t="shared" si="31"/>
        <v>0.36221168952787186</v>
      </c>
      <c r="W73" s="397">
        <v>3238093.3</v>
      </c>
      <c r="X73" s="398">
        <f t="shared" si="32"/>
        <v>0.53222545682411115</v>
      </c>
      <c r="Y73" s="397">
        <v>4272467.8</v>
      </c>
      <c r="Z73" s="400">
        <f t="shared" si="33"/>
        <v>0.70223922412035045</v>
      </c>
    </row>
    <row r="74" spans="2:26" s="13" customFormat="1" x14ac:dyDescent="0.25">
      <c r="B74" s="626"/>
      <c r="C74" s="624" t="s">
        <v>902</v>
      </c>
      <c r="D74" s="629"/>
      <c r="E74" s="469" t="s">
        <v>8</v>
      </c>
      <c r="F74" s="397">
        <v>287644541.25</v>
      </c>
      <c r="G74" s="397">
        <v>7087253.0174999991</v>
      </c>
      <c r="H74" s="398">
        <f t="shared" si="34"/>
        <v>2.4638927569080017E-2</v>
      </c>
      <c r="I74" s="4">
        <v>0</v>
      </c>
      <c r="J74" s="10">
        <f t="shared" si="35"/>
        <v>0</v>
      </c>
      <c r="K74" s="402">
        <v>152812747.01749998</v>
      </c>
      <c r="L74" s="398">
        <f t="shared" si="36"/>
        <v>0.5312555084599575</v>
      </c>
      <c r="M74" s="397">
        <v>203739445.57999998</v>
      </c>
      <c r="N74" s="398">
        <f t="shared" si="37"/>
        <v>0.70830284035504876</v>
      </c>
      <c r="O74" s="397">
        <v>247666144.14249998</v>
      </c>
      <c r="P74" s="398">
        <f t="shared" si="28"/>
        <v>0.8610145809346208</v>
      </c>
      <c r="Q74" s="397">
        <v>288592842.70499998</v>
      </c>
      <c r="R74" s="400">
        <f t="shared" si="29"/>
        <v>1.0032967823789702</v>
      </c>
      <c r="S74" s="476">
        <v>97063594.425000012</v>
      </c>
      <c r="T74" s="398">
        <f t="shared" si="30"/>
        <v>0.33744285222030096</v>
      </c>
      <c r="U74" s="402">
        <v>189794344.42500001</v>
      </c>
      <c r="V74" s="398">
        <f t="shared" si="31"/>
        <v>0.65982251427481253</v>
      </c>
      <c r="W74" s="397">
        <v>246967406.92500001</v>
      </c>
      <c r="X74" s="398">
        <f t="shared" si="32"/>
        <v>0.85858541188290327</v>
      </c>
      <c r="Y74" s="397">
        <v>263467406.92500001</v>
      </c>
      <c r="Z74" s="400">
        <f t="shared" si="33"/>
        <v>0.91594787712662706</v>
      </c>
    </row>
    <row r="75" spans="2:26" s="13" customFormat="1" x14ac:dyDescent="0.25">
      <c r="B75" s="626"/>
      <c r="C75" s="624"/>
      <c r="D75" s="629"/>
      <c r="E75" s="469" t="s">
        <v>10</v>
      </c>
      <c r="F75" s="397">
        <v>8937891</v>
      </c>
      <c r="G75" s="397">
        <v>0</v>
      </c>
      <c r="H75" s="398">
        <f t="shared" si="34"/>
        <v>0</v>
      </c>
      <c r="I75" s="4">
        <v>0</v>
      </c>
      <c r="J75" s="10">
        <f t="shared" si="35"/>
        <v>0</v>
      </c>
      <c r="K75" s="402">
        <v>4690500</v>
      </c>
      <c r="L75" s="398">
        <f t="shared" si="36"/>
        <v>0.52478823024357757</v>
      </c>
      <c r="M75" s="397">
        <v>5957722.75</v>
      </c>
      <c r="N75" s="398">
        <f t="shared" si="37"/>
        <v>0.66656918841368729</v>
      </c>
      <c r="O75" s="397">
        <v>7224945.5</v>
      </c>
      <c r="P75" s="398">
        <f t="shared" si="28"/>
        <v>0.808350146583797</v>
      </c>
      <c r="Q75" s="397">
        <v>8492168.25</v>
      </c>
      <c r="R75" s="400">
        <f t="shared" si="29"/>
        <v>0.95013110475390672</v>
      </c>
      <c r="S75" s="476">
        <v>2014180.2000000002</v>
      </c>
      <c r="T75" s="398">
        <f t="shared" si="30"/>
        <v>0.22535296078235909</v>
      </c>
      <c r="U75" s="402">
        <v>4191420.2</v>
      </c>
      <c r="V75" s="398">
        <f t="shared" si="31"/>
        <v>0.46894957658355874</v>
      </c>
      <c r="W75" s="397">
        <v>5897225.2000000002</v>
      </c>
      <c r="X75" s="398">
        <f t="shared" si="32"/>
        <v>0.6598005278873954</v>
      </c>
      <c r="Y75" s="397">
        <v>7603030.2000000002</v>
      </c>
      <c r="Z75" s="400">
        <f t="shared" si="33"/>
        <v>0.85065147919123207</v>
      </c>
    </row>
    <row r="76" spans="2:26" s="13" customFormat="1" x14ac:dyDescent="0.25">
      <c r="B76" s="626"/>
      <c r="C76" s="624" t="s">
        <v>888</v>
      </c>
      <c r="D76" s="629"/>
      <c r="E76" s="469" t="s">
        <v>8</v>
      </c>
      <c r="F76" s="397">
        <v>653391572.25</v>
      </c>
      <c r="G76" s="397">
        <v>97724808.079999998</v>
      </c>
      <c r="H76" s="398">
        <f t="shared" si="34"/>
        <v>0.14956545543352776</v>
      </c>
      <c r="I76" s="4">
        <v>95998146.650000125</v>
      </c>
      <c r="J76" s="10">
        <f t="shared" si="35"/>
        <v>0.14692284187171825</v>
      </c>
      <c r="K76" s="402">
        <v>273281308.07999998</v>
      </c>
      <c r="L76" s="398">
        <f t="shared" si="36"/>
        <v>0.41825043310389898</v>
      </c>
      <c r="M76" s="397">
        <v>413885451.14249998</v>
      </c>
      <c r="N76" s="398">
        <f t="shared" si="37"/>
        <v>0.63344167375354443</v>
      </c>
      <c r="O76" s="397">
        <v>554489594.20499992</v>
      </c>
      <c r="P76" s="398">
        <f t="shared" si="28"/>
        <v>0.84863291440318989</v>
      </c>
      <c r="Q76" s="397">
        <v>695093737.26749992</v>
      </c>
      <c r="R76" s="400">
        <f t="shared" si="29"/>
        <v>1.0638241550528353</v>
      </c>
      <c r="S76" s="476">
        <v>235527440.18000001</v>
      </c>
      <c r="T76" s="398">
        <f t="shared" si="30"/>
        <v>0.36046905130555118</v>
      </c>
      <c r="U76" s="402">
        <v>356977190.18000001</v>
      </c>
      <c r="V76" s="398">
        <f t="shared" si="31"/>
        <v>0.54634495659428828</v>
      </c>
      <c r="W76" s="397">
        <v>469319690.18000001</v>
      </c>
      <c r="X76" s="398">
        <f t="shared" si="32"/>
        <v>0.71828243600367314</v>
      </c>
      <c r="Y76" s="397">
        <v>581662190.18000007</v>
      </c>
      <c r="Z76" s="400">
        <f t="shared" si="33"/>
        <v>0.89021991541305812</v>
      </c>
    </row>
    <row r="77" spans="2:26" s="13" customFormat="1" x14ac:dyDescent="0.25">
      <c r="B77" s="626"/>
      <c r="C77" s="624"/>
      <c r="D77" s="629"/>
      <c r="E77" s="469" t="s">
        <v>10</v>
      </c>
      <c r="F77" s="397">
        <v>13435096.030000001</v>
      </c>
      <c r="G77" s="397">
        <v>1008593.56</v>
      </c>
      <c r="H77" s="398">
        <f t="shared" si="34"/>
        <v>7.5071555703647624E-2</v>
      </c>
      <c r="I77" s="4">
        <v>1002709.2700000003</v>
      </c>
      <c r="J77" s="10">
        <f t="shared" si="35"/>
        <v>7.4633576697999984E-2</v>
      </c>
      <c r="K77" s="402">
        <v>8779188.5600000005</v>
      </c>
      <c r="L77" s="398">
        <f t="shared" si="36"/>
        <v>0.65345186520412235</v>
      </c>
      <c r="M77" s="397">
        <v>10759962.567500001</v>
      </c>
      <c r="N77" s="398">
        <f t="shared" si="37"/>
        <v>0.80088467871561608</v>
      </c>
      <c r="O77" s="397">
        <v>12740736.575000001</v>
      </c>
      <c r="P77" s="398">
        <f t="shared" si="28"/>
        <v>0.94831749222710993</v>
      </c>
      <c r="Q77" s="397">
        <v>14721510.582500001</v>
      </c>
      <c r="R77" s="400">
        <f t="shared" si="29"/>
        <v>1.0957503057386035</v>
      </c>
      <c r="S77" s="476">
        <v>4859805.7008967232</v>
      </c>
      <c r="T77" s="398">
        <f t="shared" si="30"/>
        <v>0.3617246717139187</v>
      </c>
      <c r="U77" s="402">
        <v>8948331.7008967232</v>
      </c>
      <c r="V77" s="398">
        <f t="shared" si="31"/>
        <v>0.66604151402531675</v>
      </c>
      <c r="W77" s="397">
        <v>12593751.200896723</v>
      </c>
      <c r="X77" s="398">
        <f t="shared" si="32"/>
        <v>0.93737708854297797</v>
      </c>
      <c r="Y77" s="397">
        <v>13923070.700896723</v>
      </c>
      <c r="Z77" s="400">
        <f t="shared" si="33"/>
        <v>1.0363208919241884</v>
      </c>
    </row>
    <row r="78" spans="2:26" s="13" customFormat="1" x14ac:dyDescent="0.25">
      <c r="B78" s="626"/>
      <c r="C78" s="624" t="s">
        <v>915</v>
      </c>
      <c r="D78" s="629"/>
      <c r="E78" s="469" t="s">
        <v>8</v>
      </c>
      <c r="F78" s="397">
        <v>13851488</v>
      </c>
      <c r="G78" s="397">
        <v>202027.86</v>
      </c>
      <c r="H78" s="398">
        <f t="shared" si="34"/>
        <v>1.4585282101099896E-2</v>
      </c>
      <c r="I78" s="4">
        <v>0</v>
      </c>
      <c r="J78" s="10">
        <f t="shared" si="35"/>
        <v>0</v>
      </c>
      <c r="K78" s="402">
        <v>314527.86</v>
      </c>
      <c r="L78" s="398">
        <f t="shared" si="36"/>
        <v>2.2707153195382329E-2</v>
      </c>
      <c r="M78" s="397">
        <v>3726892.895</v>
      </c>
      <c r="N78" s="398">
        <f t="shared" si="37"/>
        <v>0.26906083267010733</v>
      </c>
      <c r="O78" s="397">
        <v>7139257.9299999997</v>
      </c>
      <c r="P78" s="398">
        <f t="shared" si="28"/>
        <v>0.51541451214483236</v>
      </c>
      <c r="Q78" s="397">
        <v>10551622.965</v>
      </c>
      <c r="R78" s="400">
        <f t="shared" si="29"/>
        <v>0.76176819161955744</v>
      </c>
      <c r="S78" s="476">
        <v>314392.375</v>
      </c>
      <c r="T78" s="398">
        <f t="shared" si="30"/>
        <v>2.2697371935780475E-2</v>
      </c>
      <c r="U78" s="402">
        <v>3028500.0049999999</v>
      </c>
      <c r="V78" s="398">
        <f t="shared" si="31"/>
        <v>0.21864077021905515</v>
      </c>
      <c r="W78" s="397">
        <v>4106343.7549999999</v>
      </c>
      <c r="X78" s="398">
        <f t="shared" si="32"/>
        <v>0.29645506352819279</v>
      </c>
      <c r="Y78" s="397">
        <v>5135437.5049999999</v>
      </c>
      <c r="Z78" s="400">
        <f t="shared" si="33"/>
        <v>0.37074987936314135</v>
      </c>
    </row>
    <row r="79" spans="2:26" s="13" customFormat="1" x14ac:dyDescent="0.25">
      <c r="B79" s="626"/>
      <c r="C79" s="624"/>
      <c r="D79" s="629"/>
      <c r="E79" s="469" t="s">
        <v>10</v>
      </c>
      <c r="F79" s="397">
        <v>400150.2</v>
      </c>
      <c r="G79" s="397">
        <v>0</v>
      </c>
      <c r="H79" s="398">
        <f t="shared" si="34"/>
        <v>0</v>
      </c>
      <c r="I79" s="4">
        <v>0</v>
      </c>
      <c r="J79" s="10">
        <f t="shared" si="35"/>
        <v>0</v>
      </c>
      <c r="K79" s="402">
        <v>0</v>
      </c>
      <c r="L79" s="398">
        <f t="shared" si="36"/>
        <v>0</v>
      </c>
      <c r="M79" s="397">
        <v>100037.54999999999</v>
      </c>
      <c r="N79" s="398">
        <f t="shared" si="37"/>
        <v>0.24999999999999997</v>
      </c>
      <c r="O79" s="397">
        <v>200075.09999999998</v>
      </c>
      <c r="P79" s="398">
        <f t="shared" si="28"/>
        <v>0.49999999999999994</v>
      </c>
      <c r="Q79" s="397">
        <v>300112.64999999997</v>
      </c>
      <c r="R79" s="400">
        <f t="shared" si="29"/>
        <v>0.74999999999999989</v>
      </c>
      <c r="S79" s="476">
        <v>0</v>
      </c>
      <c r="T79" s="398">
        <f t="shared" si="30"/>
        <v>0</v>
      </c>
      <c r="U79" s="402">
        <v>77517.98</v>
      </c>
      <c r="V79" s="398">
        <f t="shared" si="31"/>
        <v>0.19372220731115464</v>
      </c>
      <c r="W79" s="397">
        <v>125456.48</v>
      </c>
      <c r="X79" s="398">
        <f t="shared" si="32"/>
        <v>0.31352347193628788</v>
      </c>
      <c r="Y79" s="397">
        <v>173394.97999999998</v>
      </c>
      <c r="Z79" s="400">
        <f t="shared" si="33"/>
        <v>0.43332473656142112</v>
      </c>
    </row>
    <row r="80" spans="2:26" s="13" customFormat="1" x14ac:dyDescent="0.25">
      <c r="B80" s="626"/>
      <c r="C80" s="624" t="s">
        <v>896</v>
      </c>
      <c r="D80" s="629"/>
      <c r="E80" s="469" t="s">
        <v>8</v>
      </c>
      <c r="F80" s="397">
        <v>224234388</v>
      </c>
      <c r="G80" s="397">
        <v>0</v>
      </c>
      <c r="H80" s="398">
        <f t="shared" si="34"/>
        <v>0</v>
      </c>
      <c r="I80" s="4">
        <v>0</v>
      </c>
      <c r="J80" s="10">
        <f t="shared" si="35"/>
        <v>0</v>
      </c>
      <c r="K80" s="402">
        <v>64833750</v>
      </c>
      <c r="L80" s="398">
        <f t="shared" si="36"/>
        <v>0.28913384150516647</v>
      </c>
      <c r="M80" s="397">
        <v>120117357.75</v>
      </c>
      <c r="N80" s="398">
        <f t="shared" si="37"/>
        <v>0.53567768450394859</v>
      </c>
      <c r="O80" s="397">
        <v>181405283.15099999</v>
      </c>
      <c r="P80" s="398">
        <f t="shared" si="28"/>
        <v>0.80899849826334391</v>
      </c>
      <c r="Q80" s="397">
        <v>224688890.90099999</v>
      </c>
      <c r="R80" s="400">
        <f t="shared" si="29"/>
        <v>1.0020269099001888</v>
      </c>
      <c r="S80" s="476">
        <v>56623432.5</v>
      </c>
      <c r="T80" s="398">
        <f t="shared" si="30"/>
        <v>0.25251895128591961</v>
      </c>
      <c r="U80" s="402">
        <v>119635620</v>
      </c>
      <c r="V80" s="398">
        <f t="shared" si="31"/>
        <v>0.53352931754606703</v>
      </c>
      <c r="W80" s="397">
        <v>166894760.625</v>
      </c>
      <c r="X80" s="398">
        <f t="shared" si="32"/>
        <v>0.74428709224117762</v>
      </c>
      <c r="Y80" s="397">
        <v>214153901.25</v>
      </c>
      <c r="Z80" s="400">
        <f t="shared" si="33"/>
        <v>0.95504486693628809</v>
      </c>
    </row>
    <row r="81" spans="2:26" s="13" customFormat="1" x14ac:dyDescent="0.25">
      <c r="B81" s="626"/>
      <c r="C81" s="624"/>
      <c r="D81" s="629"/>
      <c r="E81" s="469" t="s">
        <v>8</v>
      </c>
      <c r="F81" s="397">
        <v>5890332.5999999996</v>
      </c>
      <c r="G81" s="397">
        <v>0</v>
      </c>
      <c r="H81" s="398">
        <f t="shared" si="34"/>
        <v>0</v>
      </c>
      <c r="I81" s="4">
        <v>0</v>
      </c>
      <c r="J81" s="10">
        <f t="shared" si="35"/>
        <v>0</v>
      </c>
      <c r="K81" s="402">
        <v>987050</v>
      </c>
      <c r="L81" s="398">
        <f t="shared" si="36"/>
        <v>0.1675711826527419</v>
      </c>
      <c r="M81" s="397">
        <v>2434172.4</v>
      </c>
      <c r="N81" s="398">
        <f t="shared" si="37"/>
        <v>0.41324871875656055</v>
      </c>
      <c r="O81" s="397">
        <v>3881294.8</v>
      </c>
      <c r="P81" s="398">
        <f t="shared" si="28"/>
        <v>0.65892625486037926</v>
      </c>
      <c r="Q81" s="397">
        <v>5328417.1999999993</v>
      </c>
      <c r="R81" s="400">
        <f t="shared" si="29"/>
        <v>0.90460379096419774</v>
      </c>
      <c r="S81" s="476">
        <v>950709.23000000021</v>
      </c>
      <c r="T81" s="398">
        <f t="shared" si="30"/>
        <v>0.16140162102221534</v>
      </c>
      <c r="U81" s="402">
        <v>2237946.7300000004</v>
      </c>
      <c r="V81" s="398">
        <f t="shared" si="31"/>
        <v>0.37993554557513454</v>
      </c>
      <c r="W81" s="397">
        <v>3203374.8550000004</v>
      </c>
      <c r="X81" s="398">
        <f t="shared" si="32"/>
        <v>0.54383598898982388</v>
      </c>
      <c r="Y81" s="397">
        <v>4168802.9800000004</v>
      </c>
      <c r="Z81" s="400">
        <f t="shared" si="33"/>
        <v>0.70773643240451323</v>
      </c>
    </row>
    <row r="82" spans="2:26" s="13" customFormat="1" ht="16.5" customHeight="1" x14ac:dyDescent="0.25">
      <c r="B82" s="626"/>
      <c r="C82" s="471" t="s">
        <v>928</v>
      </c>
      <c r="D82" s="629"/>
      <c r="E82" s="469" t="s">
        <v>10</v>
      </c>
      <c r="F82" s="397">
        <v>59291790</v>
      </c>
      <c r="G82" s="397">
        <v>0</v>
      </c>
      <c r="H82" s="398">
        <f t="shared" si="34"/>
        <v>0</v>
      </c>
      <c r="I82" s="4">
        <v>0</v>
      </c>
      <c r="J82" s="10">
        <f t="shared" si="35"/>
        <v>0</v>
      </c>
      <c r="K82" s="402">
        <v>39614285.5</v>
      </c>
      <c r="L82" s="398">
        <f t="shared" si="36"/>
        <v>0.66812429680399255</v>
      </c>
      <c r="M82" s="397">
        <v>44533661.625</v>
      </c>
      <c r="N82" s="398">
        <f t="shared" si="37"/>
        <v>0.75109322260299449</v>
      </c>
      <c r="O82" s="397">
        <v>49453037.75</v>
      </c>
      <c r="P82" s="398">
        <f t="shared" si="28"/>
        <v>0.83406214840199633</v>
      </c>
      <c r="Q82" s="397">
        <v>54372413.875</v>
      </c>
      <c r="R82" s="400">
        <f t="shared" si="29"/>
        <v>0.91703107420099816</v>
      </c>
      <c r="S82" s="476">
        <v>16727531</v>
      </c>
      <c r="T82" s="398">
        <f t="shared" si="30"/>
        <v>0.28212221287297956</v>
      </c>
      <c r="U82" s="402">
        <v>23613188</v>
      </c>
      <c r="V82" s="398">
        <f t="shared" si="31"/>
        <v>0.39825392351959688</v>
      </c>
      <c r="W82" s="397">
        <v>29830199</v>
      </c>
      <c r="X82" s="398">
        <f t="shared" si="32"/>
        <v>0.50310842361143082</v>
      </c>
      <c r="Y82" s="397">
        <v>36360709</v>
      </c>
      <c r="Z82" s="400">
        <f t="shared" si="33"/>
        <v>0.61325031678078867</v>
      </c>
    </row>
    <row r="83" spans="2:26" s="13" customFormat="1" ht="17.25" customHeight="1" thickBot="1" x14ac:dyDescent="0.3">
      <c r="B83" s="627"/>
      <c r="C83" s="478"/>
      <c r="D83" s="472"/>
      <c r="E83" s="472"/>
      <c r="F83" s="479">
        <f>SUM(F72:F82)</f>
        <v>1545272844</v>
      </c>
      <c r="G83" s="479">
        <f>SUM(G72:G82)</f>
        <v>129629635.45125</v>
      </c>
      <c r="H83" s="480">
        <f t="shared" si="34"/>
        <v>8.3887862233894273E-2</v>
      </c>
      <c r="I83" s="479">
        <f>SUM(I72:I82)</f>
        <v>97000855.920000121</v>
      </c>
      <c r="J83" s="22">
        <f t="shared" si="35"/>
        <v>6.2772639988229892E-2</v>
      </c>
      <c r="K83" s="30">
        <f>SUM(K72:K82)</f>
        <v>648405913.95124996</v>
      </c>
      <c r="L83" s="16">
        <f t="shared" si="36"/>
        <v>0.4196061015819223</v>
      </c>
      <c r="M83" s="15">
        <f>SUM(M72:M82)</f>
        <v>958024758.86124992</v>
      </c>
      <c r="N83" s="16">
        <f t="shared" si="37"/>
        <v>0.61997126435054983</v>
      </c>
      <c r="O83" s="15">
        <f>SUM(O72:O82)</f>
        <v>1266647921.4222498</v>
      </c>
      <c r="P83" s="16">
        <f t="shared" si="28"/>
        <v>0.81969208631369039</v>
      </c>
      <c r="Q83" s="15">
        <f>SUM(Q72:Q82)</f>
        <v>1554266766.3322501</v>
      </c>
      <c r="R83" s="17">
        <f t="shared" si="29"/>
        <v>1.0058202811025716</v>
      </c>
      <c r="S83" s="477">
        <f>SUM(S72:S82)</f>
        <v>463326092.83589673</v>
      </c>
      <c r="T83" s="16">
        <f t="shared" si="30"/>
        <v>0.2998344885402624</v>
      </c>
      <c r="U83" s="15">
        <f>SUM(U72:U82)</f>
        <v>822595482.44589674</v>
      </c>
      <c r="V83" s="16">
        <f t="shared" si="31"/>
        <v>0.53233025199392991</v>
      </c>
      <c r="W83" s="15">
        <f>SUM(W72:W82)</f>
        <v>1101664443.4458966</v>
      </c>
      <c r="X83" s="16">
        <f t="shared" si="32"/>
        <v>0.71292551844384622</v>
      </c>
      <c r="Y83" s="15">
        <f>SUM(Y72:Y82)</f>
        <v>1338008990.9458969</v>
      </c>
      <c r="Z83" s="17">
        <f t="shared" si="33"/>
        <v>0.86587232548681015</v>
      </c>
    </row>
    <row r="84" spans="2:26" s="456" customFormat="1" ht="15.75" thickBot="1" x14ac:dyDescent="0.3">
      <c r="B84" s="618" t="s">
        <v>995</v>
      </c>
      <c r="C84" s="619"/>
      <c r="D84" s="619"/>
      <c r="E84" s="619"/>
      <c r="F84" s="457">
        <f>F83+F71+F66+F63+F56+F43+F35+F22+F13</f>
        <v>15329374992</v>
      </c>
      <c r="G84" s="457">
        <f>G83+G71+G66+G63+G56+G43+G35+G22+G13</f>
        <v>662259164.85124993</v>
      </c>
      <c r="H84" s="161">
        <f>G84/F84</f>
        <v>4.3201967803440496E-2</v>
      </c>
      <c r="I84" s="457">
        <f>I83+I71+I66+I63+I56+I43+I35+I22+I13</f>
        <v>97000855.920000121</v>
      </c>
      <c r="J84" s="481">
        <f t="shared" si="35"/>
        <v>6.327776309903198E-3</v>
      </c>
      <c r="K84" s="467">
        <f>K83+K71+K66+K63+K56+K43+K35+K22+K13</f>
        <v>7181607251.1539135</v>
      </c>
      <c r="L84" s="161">
        <f>K84/F84</f>
        <v>0.46848663137941415</v>
      </c>
      <c r="M84" s="457">
        <f>M83+M71+M66+M63+M56+M43+M35+M22+M13</f>
        <v>11321605653.94294</v>
      </c>
      <c r="N84" s="161">
        <f>M84/F84</f>
        <v>0.73855624641261564</v>
      </c>
      <c r="O84" s="457">
        <f>O83+O71+O66+O63+O56+O43+O35+O22+O13</f>
        <v>13713224288.251972</v>
      </c>
      <c r="P84" s="161">
        <f>O84/F84</f>
        <v>0.89457165053425503</v>
      </c>
      <c r="Q84" s="457">
        <f>Q83+Q71+Q66+Q63+Q56+Q43+Q35+Q22+Q13</f>
        <v>15239061212.575521</v>
      </c>
      <c r="R84" s="160">
        <f>Q84/F84</f>
        <v>0.99410844998758197</v>
      </c>
      <c r="S84" s="467">
        <f>S83+S71+S66+S63+S56+S43+S35+S22+S13</f>
        <v>1828898516.4314067</v>
      </c>
      <c r="T84" s="450">
        <f t="shared" si="30"/>
        <v>0.11930678957138573</v>
      </c>
      <c r="U84" s="457">
        <f>U83+U71+U66+U63+U56+U43+U35+U22+U13</f>
        <v>4812056780.8593235</v>
      </c>
      <c r="V84" s="450">
        <f t="shared" si="31"/>
        <v>0.31391082698222272</v>
      </c>
      <c r="W84" s="457">
        <f>W83+W71+W66+W63+W56+W43+W35+W22+W13</f>
        <v>8059297115.4857359</v>
      </c>
      <c r="X84" s="450">
        <f t="shared" si="32"/>
        <v>0.52574205534744056</v>
      </c>
      <c r="Y84" s="457">
        <f>Y83+Y71+Y66+Y63+Y56+Y43+Y35+Y22+Y13</f>
        <v>10913455444.840391</v>
      </c>
      <c r="Z84" s="451">
        <f t="shared" si="33"/>
        <v>0.71193088110479641</v>
      </c>
    </row>
    <row r="85" spans="2:26" ht="15" customHeight="1" x14ac:dyDescent="0.25">
      <c r="B85" s="620" t="s">
        <v>28</v>
      </c>
      <c r="C85" s="455">
        <v>1</v>
      </c>
      <c r="D85" s="579" t="s">
        <v>7</v>
      </c>
      <c r="E85" s="579" t="s">
        <v>6</v>
      </c>
      <c r="F85" s="23">
        <v>55427808</v>
      </c>
      <c r="G85" s="23">
        <v>0</v>
      </c>
      <c r="H85" s="24">
        <f>G85/F85</f>
        <v>0</v>
      </c>
      <c r="I85" s="23">
        <v>0</v>
      </c>
      <c r="J85" s="25">
        <v>0</v>
      </c>
      <c r="K85" s="36">
        <v>554278</v>
      </c>
      <c r="L85" s="24">
        <f t="shared" ref="L85:L90" si="38">K85/F85</f>
        <v>9.9999985566811521E-3</v>
      </c>
      <c r="M85" s="23">
        <v>2771390</v>
      </c>
      <c r="N85" s="24">
        <f t="shared" ref="N85:N90" si="39">M85/F85</f>
        <v>4.9999992783405757E-2</v>
      </c>
      <c r="O85" s="23">
        <v>6651337</v>
      </c>
      <c r="P85" s="24">
        <f t="shared" ref="P85:P90" si="40">O85/F85</f>
        <v>0.12000000072165942</v>
      </c>
      <c r="Q85" s="23">
        <v>16628342</v>
      </c>
      <c r="R85" s="25">
        <f t="shared" ref="R85:R90" si="41">Q85/F85</f>
        <v>0.29999999278340578</v>
      </c>
      <c r="S85" s="32">
        <v>554278</v>
      </c>
      <c r="T85" s="24">
        <f t="shared" si="30"/>
        <v>9.9999985566811521E-3</v>
      </c>
      <c r="U85" s="23">
        <v>2771390</v>
      </c>
      <c r="V85" s="24">
        <f t="shared" si="31"/>
        <v>4.9999992783405757E-2</v>
      </c>
      <c r="W85" s="23">
        <v>6651337</v>
      </c>
      <c r="X85" s="24">
        <f t="shared" si="32"/>
        <v>0.12000000072165942</v>
      </c>
      <c r="Y85" s="23">
        <v>16628342</v>
      </c>
      <c r="Z85" s="25">
        <f t="shared" si="33"/>
        <v>0.29999999278340578</v>
      </c>
    </row>
    <row r="86" spans="2:26" x14ac:dyDescent="0.25">
      <c r="B86" s="620"/>
      <c r="C86" s="453">
        <v>2</v>
      </c>
      <c r="D86" s="580"/>
      <c r="E86" s="580"/>
      <c r="F86" s="4">
        <v>34608080</v>
      </c>
      <c r="G86" s="4">
        <v>0</v>
      </c>
      <c r="H86" s="5">
        <f>G86/F86</f>
        <v>0</v>
      </c>
      <c r="I86" s="4">
        <v>0</v>
      </c>
      <c r="J86" s="10">
        <v>0</v>
      </c>
      <c r="K86" s="34">
        <v>346080</v>
      </c>
      <c r="L86" s="5">
        <f t="shared" si="38"/>
        <v>9.9999768840109016E-3</v>
      </c>
      <c r="M86" s="4">
        <v>1730403</v>
      </c>
      <c r="N86" s="5">
        <f t="shared" si="39"/>
        <v>4.9999971105013627E-2</v>
      </c>
      <c r="O86" s="4">
        <v>4152969</v>
      </c>
      <c r="P86" s="5">
        <f t="shared" si="40"/>
        <v>0.11999998266300818</v>
      </c>
      <c r="Q86" s="4">
        <v>10382423</v>
      </c>
      <c r="R86" s="10">
        <f t="shared" si="41"/>
        <v>0.29999997110501364</v>
      </c>
      <c r="S86" s="29">
        <v>346080</v>
      </c>
      <c r="T86" s="5">
        <f t="shared" si="30"/>
        <v>9.9999768840109016E-3</v>
      </c>
      <c r="U86" s="4">
        <v>1730403</v>
      </c>
      <c r="V86" s="5">
        <f t="shared" si="31"/>
        <v>4.9999971105013627E-2</v>
      </c>
      <c r="W86" s="4">
        <v>4152969</v>
      </c>
      <c r="X86" s="5">
        <f t="shared" si="32"/>
        <v>0.11999998266300818</v>
      </c>
      <c r="Y86" s="4">
        <v>10382423</v>
      </c>
      <c r="Z86" s="10">
        <f t="shared" si="33"/>
        <v>0.29999997110501364</v>
      </c>
    </row>
    <row r="87" spans="2:26" x14ac:dyDescent="0.25">
      <c r="B87" s="620"/>
      <c r="C87" s="453">
        <v>3</v>
      </c>
      <c r="D87" s="580"/>
      <c r="E87" s="580"/>
      <c r="F87" s="4">
        <v>34608080</v>
      </c>
      <c r="G87" s="4">
        <v>0</v>
      </c>
      <c r="H87" s="5">
        <f>G87/F87</f>
        <v>0</v>
      </c>
      <c r="I87" s="4">
        <v>0</v>
      </c>
      <c r="J87" s="10">
        <v>0</v>
      </c>
      <c r="K87" s="34">
        <v>346080</v>
      </c>
      <c r="L87" s="5">
        <f t="shared" si="38"/>
        <v>9.9999768840109016E-3</v>
      </c>
      <c r="M87" s="4">
        <v>1730403</v>
      </c>
      <c r="N87" s="5">
        <f t="shared" si="39"/>
        <v>4.9999971105013627E-2</v>
      </c>
      <c r="O87" s="4">
        <v>4152969</v>
      </c>
      <c r="P87" s="5">
        <f t="shared" si="40"/>
        <v>0.11999998266300818</v>
      </c>
      <c r="Q87" s="4">
        <v>10382423</v>
      </c>
      <c r="R87" s="10">
        <f t="shared" si="41"/>
        <v>0.29999997110501364</v>
      </c>
      <c r="S87" s="29">
        <v>346080</v>
      </c>
      <c r="T87" s="5">
        <f t="shared" si="30"/>
        <v>9.9999768840109016E-3</v>
      </c>
      <c r="U87" s="4">
        <v>1730403</v>
      </c>
      <c r="V87" s="5">
        <f t="shared" si="31"/>
        <v>4.9999971105013627E-2</v>
      </c>
      <c r="W87" s="4">
        <v>4152969</v>
      </c>
      <c r="X87" s="5">
        <f t="shared" si="32"/>
        <v>0.11999998266300818</v>
      </c>
      <c r="Y87" s="4">
        <v>10382423</v>
      </c>
      <c r="Z87" s="10">
        <f t="shared" si="33"/>
        <v>0.29999997110501364</v>
      </c>
    </row>
    <row r="88" spans="2:26" x14ac:dyDescent="0.25">
      <c r="B88" s="620"/>
      <c r="C88" s="453">
        <v>4</v>
      </c>
      <c r="D88" s="580"/>
      <c r="E88" s="580"/>
      <c r="F88" s="4">
        <v>21816480</v>
      </c>
      <c r="G88" s="4">
        <v>0</v>
      </c>
      <c r="H88" s="5">
        <f>G88/F88</f>
        <v>0</v>
      </c>
      <c r="I88" s="4">
        <v>0</v>
      </c>
      <c r="J88" s="10">
        <v>0</v>
      </c>
      <c r="K88" s="34">
        <v>218164</v>
      </c>
      <c r="L88" s="5">
        <f t="shared" si="38"/>
        <v>9.9999633304731095E-3</v>
      </c>
      <c r="M88" s="4">
        <v>1090823</v>
      </c>
      <c r="N88" s="5">
        <f t="shared" si="39"/>
        <v>4.9999954163091387E-2</v>
      </c>
      <c r="O88" s="4">
        <v>2617977</v>
      </c>
      <c r="P88" s="5">
        <f t="shared" si="40"/>
        <v>0.11999997249785484</v>
      </c>
      <c r="Q88" s="4">
        <v>6544943</v>
      </c>
      <c r="R88" s="10">
        <f t="shared" si="41"/>
        <v>0.29999995416309139</v>
      </c>
      <c r="S88" s="29">
        <v>218164</v>
      </c>
      <c r="T88" s="5">
        <f t="shared" si="30"/>
        <v>9.9999633304731095E-3</v>
      </c>
      <c r="U88" s="4">
        <v>1090823</v>
      </c>
      <c r="V88" s="5">
        <f t="shared" si="31"/>
        <v>4.9999954163091387E-2</v>
      </c>
      <c r="W88" s="4">
        <v>2617977</v>
      </c>
      <c r="X88" s="5">
        <f t="shared" si="32"/>
        <v>0.11999997249785484</v>
      </c>
      <c r="Y88" s="4">
        <v>6544943</v>
      </c>
      <c r="Z88" s="10">
        <f t="shared" si="33"/>
        <v>0.29999995416309139</v>
      </c>
    </row>
    <row r="89" spans="2:26" x14ac:dyDescent="0.25">
      <c r="B89" s="620"/>
      <c r="C89" s="453">
        <v>5</v>
      </c>
      <c r="D89" s="580"/>
      <c r="E89" s="580"/>
      <c r="F89" s="4">
        <v>9348539</v>
      </c>
      <c r="G89" s="4">
        <v>0</v>
      </c>
      <c r="H89" s="5">
        <v>0</v>
      </c>
      <c r="I89" s="4">
        <v>0</v>
      </c>
      <c r="J89" s="10">
        <v>0</v>
      </c>
      <c r="K89" s="34">
        <v>93485</v>
      </c>
      <c r="L89" s="5">
        <f t="shared" si="38"/>
        <v>9.9999582822513765E-3</v>
      </c>
      <c r="M89" s="4">
        <v>467427</v>
      </c>
      <c r="N89" s="5">
        <f t="shared" si="39"/>
        <v>5.0000005348429313E-2</v>
      </c>
      <c r="O89" s="4">
        <v>1121825</v>
      </c>
      <c r="P89" s="5">
        <f t="shared" si="40"/>
        <v>0.12000003422994759</v>
      </c>
      <c r="Q89" s="4">
        <v>2804562</v>
      </c>
      <c r="R89" s="10">
        <f t="shared" si="41"/>
        <v>0.30000003209057585</v>
      </c>
      <c r="S89" s="29">
        <v>93485</v>
      </c>
      <c r="T89" s="5">
        <f t="shared" si="30"/>
        <v>9.9999582822513765E-3</v>
      </c>
      <c r="U89" s="4">
        <v>467427</v>
      </c>
      <c r="V89" s="5">
        <f t="shared" si="31"/>
        <v>5.0000005348429313E-2</v>
      </c>
      <c r="W89" s="4">
        <v>1121825</v>
      </c>
      <c r="X89" s="5">
        <f t="shared" si="32"/>
        <v>0.12000003422994759</v>
      </c>
      <c r="Y89" s="4">
        <v>2804562</v>
      </c>
      <c r="Z89" s="10">
        <f t="shared" si="33"/>
        <v>0.30000003209057585</v>
      </c>
    </row>
    <row r="90" spans="2:26" s="13" customFormat="1" ht="15.75" thickBot="1" x14ac:dyDescent="0.3">
      <c r="B90" s="621"/>
      <c r="C90" s="585" t="s">
        <v>24</v>
      </c>
      <c r="D90" s="586"/>
      <c r="E90" s="586"/>
      <c r="F90" s="15">
        <f>SUM(F85:F89)</f>
        <v>155808987</v>
      </c>
      <c r="G90" s="15">
        <v>0</v>
      </c>
      <c r="H90" s="16">
        <v>0</v>
      </c>
      <c r="I90" s="15">
        <v>0</v>
      </c>
      <c r="J90" s="17">
        <v>0</v>
      </c>
      <c r="K90" s="35">
        <f>SUM(K85:K89)</f>
        <v>1558087</v>
      </c>
      <c r="L90" s="16">
        <f t="shared" si="38"/>
        <v>9.9999815800098871E-3</v>
      </c>
      <c r="M90" s="15">
        <f>SUM(M85:M89)</f>
        <v>7790446</v>
      </c>
      <c r="N90" s="16">
        <f t="shared" si="39"/>
        <v>4.9999978499314673E-2</v>
      </c>
      <c r="O90" s="15">
        <f>SUM(O85:O89)</f>
        <v>18697077</v>
      </c>
      <c r="P90" s="16">
        <f t="shared" si="40"/>
        <v>0.11999999075791437</v>
      </c>
      <c r="Q90" s="15">
        <f>SUM(Q85:Q89)</f>
        <v>46742693</v>
      </c>
      <c r="R90" s="17">
        <f t="shared" si="41"/>
        <v>0.29999998010384343</v>
      </c>
      <c r="S90" s="30">
        <f>SUM(S85:S89)</f>
        <v>1558087</v>
      </c>
      <c r="T90" s="16">
        <f t="shared" si="30"/>
        <v>9.9999815800098871E-3</v>
      </c>
      <c r="U90" s="15">
        <f>SUM(U85:U89)</f>
        <v>7790446</v>
      </c>
      <c r="V90" s="16">
        <f t="shared" si="31"/>
        <v>4.9999978499314673E-2</v>
      </c>
      <c r="W90" s="15">
        <f>SUM(W85:W89)</f>
        <v>18697077</v>
      </c>
      <c r="X90" s="16">
        <f t="shared" si="32"/>
        <v>0.11999999075791437</v>
      </c>
      <c r="Y90" s="15">
        <f>SUM(Y85:Y89)</f>
        <v>46742693</v>
      </c>
      <c r="Z90" s="17">
        <f t="shared" si="33"/>
        <v>0.29999998010384343</v>
      </c>
    </row>
    <row r="91" spans="2:26" ht="15" customHeight="1" x14ac:dyDescent="0.25">
      <c r="B91" s="582" t="s">
        <v>26</v>
      </c>
      <c r="C91" s="403">
        <v>1</v>
      </c>
      <c r="D91" s="581" t="s">
        <v>7</v>
      </c>
      <c r="E91" s="581" t="s">
        <v>6</v>
      </c>
      <c r="F91" s="7">
        <v>14422314</v>
      </c>
      <c r="G91" s="7">
        <v>0</v>
      </c>
      <c r="H91" s="8">
        <f>G91/F91</f>
        <v>0</v>
      </c>
      <c r="I91" s="7">
        <v>0</v>
      </c>
      <c r="J91" s="9">
        <v>0</v>
      </c>
      <c r="K91" s="33">
        <v>144223.14000000001</v>
      </c>
      <c r="L91" s="8">
        <f>K91/F91</f>
        <v>0.01</v>
      </c>
      <c r="M91" s="7">
        <v>504147.94</v>
      </c>
      <c r="N91" s="8">
        <f t="shared" ref="N91:N96" si="42">M91/F91</f>
        <v>3.4956106211527498E-2</v>
      </c>
      <c r="O91" s="7">
        <v>1008042.5</v>
      </c>
      <c r="P91" s="8">
        <f t="shared" ref="P91:P96" si="43">O91/F91</f>
        <v>6.9894643813745841E-2</v>
      </c>
      <c r="Q91" s="7">
        <v>1727891.94</v>
      </c>
      <c r="R91" s="405">
        <f t="shared" ref="R91:R96" si="44">Q91/F91</f>
        <v>0.11980684514288067</v>
      </c>
      <c r="S91" s="28">
        <v>144223.14000000001</v>
      </c>
      <c r="T91" s="8">
        <f t="shared" si="30"/>
        <v>0.01</v>
      </c>
      <c r="U91" s="7">
        <v>504147.94</v>
      </c>
      <c r="V91" s="8">
        <f t="shared" si="31"/>
        <v>3.4956106211527498E-2</v>
      </c>
      <c r="W91" s="7">
        <v>1008042.5</v>
      </c>
      <c r="X91" s="8">
        <f t="shared" si="32"/>
        <v>6.9894643813745841E-2</v>
      </c>
      <c r="Y91" s="7">
        <v>1727891.94</v>
      </c>
      <c r="Z91" s="405">
        <f t="shared" si="33"/>
        <v>0.11980684514288067</v>
      </c>
    </row>
    <row r="92" spans="2:26" x14ac:dyDescent="0.25">
      <c r="B92" s="583"/>
      <c r="C92" s="404">
        <v>2</v>
      </c>
      <c r="D92" s="580"/>
      <c r="E92" s="580"/>
      <c r="F92" s="4">
        <v>60393440</v>
      </c>
      <c r="G92" s="4">
        <v>0</v>
      </c>
      <c r="H92" s="5">
        <f>G92/F92</f>
        <v>0</v>
      </c>
      <c r="I92" s="4">
        <v>0</v>
      </c>
      <c r="J92" s="10">
        <v>0</v>
      </c>
      <c r="K92" s="34">
        <v>603934.4</v>
      </c>
      <c r="L92" s="5">
        <f>K92/F92</f>
        <v>0.01</v>
      </c>
      <c r="M92" s="4">
        <v>2111119.5</v>
      </c>
      <c r="N92" s="5">
        <f t="shared" si="42"/>
        <v>3.4956106159874316E-2</v>
      </c>
      <c r="O92" s="4">
        <v>4221177.9700000007</v>
      </c>
      <c r="P92" s="5">
        <f t="shared" si="43"/>
        <v>6.9894643689778241E-2</v>
      </c>
      <c r="Q92" s="4">
        <v>7235547.5000000009</v>
      </c>
      <c r="R92" s="12">
        <f t="shared" si="44"/>
        <v>0.11980684491560674</v>
      </c>
      <c r="S92" s="29">
        <v>603934.4</v>
      </c>
      <c r="T92" s="5">
        <f t="shared" si="30"/>
        <v>0.01</v>
      </c>
      <c r="U92" s="4">
        <v>2111119.5</v>
      </c>
      <c r="V92" s="5">
        <f t="shared" si="31"/>
        <v>3.4956106159874316E-2</v>
      </c>
      <c r="W92" s="4">
        <v>4221177.9700000007</v>
      </c>
      <c r="X92" s="5">
        <f t="shared" si="32"/>
        <v>6.9894643689778241E-2</v>
      </c>
      <c r="Y92" s="4">
        <v>7235547.5000000009</v>
      </c>
      <c r="Z92" s="12">
        <f t="shared" si="33"/>
        <v>0.11980684491560674</v>
      </c>
    </row>
    <row r="93" spans="2:26" x14ac:dyDescent="0.25">
      <c r="B93" s="583"/>
      <c r="C93" s="404">
        <v>3</v>
      </c>
      <c r="D93" s="580"/>
      <c r="E93" s="580"/>
      <c r="F93" s="4">
        <v>9915342</v>
      </c>
      <c r="G93" s="4">
        <v>0</v>
      </c>
      <c r="H93" s="5">
        <f>G93/F93</f>
        <v>0</v>
      </c>
      <c r="I93" s="4">
        <v>0</v>
      </c>
      <c r="J93" s="10">
        <v>0</v>
      </c>
      <c r="K93" s="34">
        <v>99153.42</v>
      </c>
      <c r="L93" s="5">
        <f>K93/F93</f>
        <v>0.01</v>
      </c>
      <c r="M93" s="4">
        <v>346601.72</v>
      </c>
      <c r="N93" s="5">
        <f t="shared" si="42"/>
        <v>3.4956103379994351E-2</v>
      </c>
      <c r="O93" s="4">
        <v>693029.23</v>
      </c>
      <c r="P93" s="5">
        <f t="shared" si="43"/>
        <v>6.9894637018067557E-2</v>
      </c>
      <c r="Q93" s="4">
        <v>1187925.72</v>
      </c>
      <c r="R93" s="12">
        <f t="shared" si="44"/>
        <v>0.11980683268413737</v>
      </c>
      <c r="S93" s="29">
        <v>99153.42</v>
      </c>
      <c r="T93" s="5">
        <f t="shared" si="30"/>
        <v>0.01</v>
      </c>
      <c r="U93" s="4">
        <v>346601.72</v>
      </c>
      <c r="V93" s="5">
        <f t="shared" si="31"/>
        <v>3.4956103379994351E-2</v>
      </c>
      <c r="W93" s="4">
        <v>693029.23</v>
      </c>
      <c r="X93" s="5">
        <f t="shared" si="32"/>
        <v>6.9894637018067557E-2</v>
      </c>
      <c r="Y93" s="4">
        <v>1187925.72</v>
      </c>
      <c r="Z93" s="12">
        <f t="shared" si="33"/>
        <v>0.11980683268413737</v>
      </c>
    </row>
    <row r="94" spans="2:26" x14ac:dyDescent="0.25">
      <c r="B94" s="583"/>
      <c r="C94" s="404">
        <v>4</v>
      </c>
      <c r="D94" s="580"/>
      <c r="E94" s="580"/>
      <c r="F94" s="4">
        <v>5408367</v>
      </c>
      <c r="G94" s="4">
        <v>0</v>
      </c>
      <c r="H94" s="5">
        <f>G94/F94</f>
        <v>0</v>
      </c>
      <c r="I94" s="4">
        <v>0</v>
      </c>
      <c r="J94" s="10">
        <v>0</v>
      </c>
      <c r="K94" s="34">
        <v>54083.67</v>
      </c>
      <c r="L94" s="5">
        <f>K94/F94</f>
        <v>0.01</v>
      </c>
      <c r="M94" s="4">
        <v>189055.46999999997</v>
      </c>
      <c r="N94" s="5">
        <f t="shared" si="42"/>
        <v>3.4956109672291097E-2</v>
      </c>
      <c r="O94" s="4">
        <v>378015.92999999993</v>
      </c>
      <c r="P94" s="5">
        <f t="shared" si="43"/>
        <v>6.9894652119576933E-2</v>
      </c>
      <c r="Q94" s="4">
        <v>647959.47</v>
      </c>
      <c r="R94" s="12">
        <f t="shared" si="44"/>
        <v>0.11980686037023744</v>
      </c>
      <c r="S94" s="29">
        <v>54083.67</v>
      </c>
      <c r="T94" s="5">
        <f t="shared" si="30"/>
        <v>0.01</v>
      </c>
      <c r="U94" s="4">
        <v>189055.46999999997</v>
      </c>
      <c r="V94" s="5">
        <f t="shared" si="31"/>
        <v>3.4956109672291097E-2</v>
      </c>
      <c r="W94" s="4">
        <v>378015.92999999993</v>
      </c>
      <c r="X94" s="5">
        <f t="shared" si="32"/>
        <v>6.9894652119576933E-2</v>
      </c>
      <c r="Y94" s="4">
        <v>647959.47</v>
      </c>
      <c r="Z94" s="12">
        <f t="shared" si="33"/>
        <v>0.11980686037023744</v>
      </c>
    </row>
    <row r="95" spans="2:26" ht="15.75" thickBot="1" x14ac:dyDescent="0.3">
      <c r="B95" s="584"/>
      <c r="C95" s="585" t="s">
        <v>24</v>
      </c>
      <c r="D95" s="586"/>
      <c r="E95" s="586"/>
      <c r="F95" s="15">
        <f>SUM(F91:F94)</f>
        <v>90139463</v>
      </c>
      <c r="G95" s="454">
        <v>0</v>
      </c>
      <c r="H95" s="16">
        <v>0</v>
      </c>
      <c r="I95" s="15">
        <v>0</v>
      </c>
      <c r="J95" s="17">
        <v>0</v>
      </c>
      <c r="K95" s="35">
        <f>SUM(K91:K94)</f>
        <v>901394.63000000012</v>
      </c>
      <c r="L95" s="16">
        <f>K95/F95</f>
        <v>1.0000000000000002E-2</v>
      </c>
      <c r="M95" s="15">
        <f>SUM(M91:M94)</f>
        <v>3150924.63</v>
      </c>
      <c r="N95" s="16">
        <f t="shared" si="42"/>
        <v>3.4956106073096974E-2</v>
      </c>
      <c r="O95" s="15">
        <f>SUM(O91:O94)</f>
        <v>6300265.6300000008</v>
      </c>
      <c r="P95" s="16">
        <f t="shared" si="43"/>
        <v>6.9894643481512655E-2</v>
      </c>
      <c r="Q95" s="15">
        <f>SUM(Q91:Q94)</f>
        <v>10799324.630000003</v>
      </c>
      <c r="R95" s="17">
        <f t="shared" si="44"/>
        <v>0.11980684453378652</v>
      </c>
      <c r="S95" s="30">
        <f>SUM(S91:S94)</f>
        <v>901394.63000000012</v>
      </c>
      <c r="T95" s="16">
        <f t="shared" si="30"/>
        <v>1.0000000000000002E-2</v>
      </c>
      <c r="U95" s="15">
        <f>SUM(U91:U94)</f>
        <v>3150924.63</v>
      </c>
      <c r="V95" s="16">
        <f t="shared" si="31"/>
        <v>3.4956106073096974E-2</v>
      </c>
      <c r="W95" s="15">
        <f>SUM(W91:W94)</f>
        <v>6300265.6300000008</v>
      </c>
      <c r="X95" s="16">
        <f t="shared" si="32"/>
        <v>6.9894643481512655E-2</v>
      </c>
      <c r="Y95" s="15">
        <f>SUM(Y91:Y94)</f>
        <v>10799324.630000003</v>
      </c>
      <c r="Z95" s="17">
        <f t="shared" si="33"/>
        <v>0.11980684453378652</v>
      </c>
    </row>
    <row r="96" spans="2:26" ht="15" customHeight="1" x14ac:dyDescent="0.25">
      <c r="B96" s="631" t="s">
        <v>25</v>
      </c>
      <c r="C96" s="447">
        <v>1</v>
      </c>
      <c r="D96" s="579" t="s">
        <v>7</v>
      </c>
      <c r="E96" s="579" t="s">
        <v>6</v>
      </c>
      <c r="F96" s="23">
        <v>19683142</v>
      </c>
      <c r="G96" s="23">
        <v>0</v>
      </c>
      <c r="H96" s="24">
        <f>G96/F96</f>
        <v>0</v>
      </c>
      <c r="I96" s="23">
        <v>0</v>
      </c>
      <c r="J96" s="25">
        <v>0</v>
      </c>
      <c r="K96" s="33">
        <v>196832</v>
      </c>
      <c r="L96" s="8">
        <f t="shared" ref="L96:L101" si="45">K96/F96</f>
        <v>1.0000029466840202E-2</v>
      </c>
      <c r="M96" s="7">
        <v>984158</v>
      </c>
      <c r="N96" s="8">
        <f t="shared" si="42"/>
        <v>5.0000045724407208E-2</v>
      </c>
      <c r="O96" s="7">
        <v>2361978</v>
      </c>
      <c r="P96" s="8">
        <f t="shared" si="43"/>
        <v>0.12000004877270103</v>
      </c>
      <c r="Q96" s="7">
        <v>5904944</v>
      </c>
      <c r="R96" s="9">
        <f t="shared" si="44"/>
        <v>0.30000007112685567</v>
      </c>
      <c r="S96" s="28">
        <v>196832</v>
      </c>
      <c r="T96" s="8">
        <f t="shared" si="30"/>
        <v>1.0000029466840202E-2</v>
      </c>
      <c r="U96" s="7">
        <v>984158</v>
      </c>
      <c r="V96" s="8">
        <f t="shared" si="31"/>
        <v>5.0000045724407208E-2</v>
      </c>
      <c r="W96" s="7">
        <v>2361978</v>
      </c>
      <c r="X96" s="8">
        <f t="shared" si="32"/>
        <v>0.12000004877270103</v>
      </c>
      <c r="Y96" s="7">
        <v>5904944</v>
      </c>
      <c r="Z96" s="9">
        <f t="shared" si="33"/>
        <v>0.30000007112685567</v>
      </c>
    </row>
    <row r="97" spans="2:43" x14ac:dyDescent="0.25">
      <c r="B97" s="583"/>
      <c r="C97" s="404">
        <v>2</v>
      </c>
      <c r="D97" s="580"/>
      <c r="E97" s="580"/>
      <c r="F97" s="4">
        <v>27820000</v>
      </c>
      <c r="G97" s="4">
        <v>0</v>
      </c>
      <c r="H97" s="5">
        <f>G97/F97</f>
        <v>0</v>
      </c>
      <c r="I97" s="4">
        <v>0</v>
      </c>
      <c r="J97" s="10">
        <v>0</v>
      </c>
      <c r="K97" s="34">
        <v>278200</v>
      </c>
      <c r="L97" s="5">
        <f t="shared" si="45"/>
        <v>0.01</v>
      </c>
      <c r="M97" s="4">
        <v>1391000</v>
      </c>
      <c r="N97" s="5">
        <f t="shared" ref="N97:N103" si="46">M97/F97</f>
        <v>0.05</v>
      </c>
      <c r="O97" s="4">
        <v>3338400</v>
      </c>
      <c r="P97" s="5">
        <f t="shared" ref="P97:P103" si="47">O97/F97</f>
        <v>0.12</v>
      </c>
      <c r="Q97" s="4">
        <v>8346000</v>
      </c>
      <c r="R97" s="10">
        <f t="shared" ref="R97:R103" si="48">Q97/F97</f>
        <v>0.3</v>
      </c>
      <c r="S97" s="29">
        <v>278200</v>
      </c>
      <c r="T97" s="5">
        <f t="shared" si="30"/>
        <v>0.01</v>
      </c>
      <c r="U97" s="4">
        <v>1391000</v>
      </c>
      <c r="V97" s="5">
        <f t="shared" si="31"/>
        <v>0.05</v>
      </c>
      <c r="W97" s="4">
        <v>3338400</v>
      </c>
      <c r="X97" s="5">
        <f t="shared" si="32"/>
        <v>0.12</v>
      </c>
      <c r="Y97" s="4">
        <v>8346000</v>
      </c>
      <c r="Z97" s="10">
        <f t="shared" si="33"/>
        <v>0.3</v>
      </c>
    </row>
    <row r="98" spans="2:43" x14ac:dyDescent="0.25">
      <c r="B98" s="583"/>
      <c r="C98" s="404">
        <v>3</v>
      </c>
      <c r="D98" s="580"/>
      <c r="E98" s="580"/>
      <c r="F98" s="4">
        <v>9655000</v>
      </c>
      <c r="G98" s="4">
        <v>0</v>
      </c>
      <c r="H98" s="5">
        <f>G98/F98</f>
        <v>0</v>
      </c>
      <c r="I98" s="4">
        <v>0</v>
      </c>
      <c r="J98" s="10">
        <v>0</v>
      </c>
      <c r="K98" s="34">
        <v>96550</v>
      </c>
      <c r="L98" s="5">
        <f t="shared" si="45"/>
        <v>0.01</v>
      </c>
      <c r="M98" s="4">
        <v>482750</v>
      </c>
      <c r="N98" s="5">
        <f t="shared" si="46"/>
        <v>0.05</v>
      </c>
      <c r="O98" s="4">
        <v>1158600</v>
      </c>
      <c r="P98" s="5">
        <f t="shared" si="47"/>
        <v>0.12</v>
      </c>
      <c r="Q98" s="4">
        <v>2896500</v>
      </c>
      <c r="R98" s="10">
        <f t="shared" si="48"/>
        <v>0.3</v>
      </c>
      <c r="S98" s="29">
        <v>96550</v>
      </c>
      <c r="T98" s="5">
        <f t="shared" si="30"/>
        <v>0.01</v>
      </c>
      <c r="U98" s="4">
        <v>482750</v>
      </c>
      <c r="V98" s="5">
        <f t="shared" si="31"/>
        <v>0.05</v>
      </c>
      <c r="W98" s="4">
        <v>1158600</v>
      </c>
      <c r="X98" s="5">
        <f t="shared" si="32"/>
        <v>0.12</v>
      </c>
      <c r="Y98" s="4">
        <v>2896500</v>
      </c>
      <c r="Z98" s="10">
        <f t="shared" si="33"/>
        <v>0.3</v>
      </c>
      <c r="AB98" s="393"/>
    </row>
    <row r="99" spans="2:43" x14ac:dyDescent="0.25">
      <c r="B99" s="583"/>
      <c r="C99" s="404">
        <v>4</v>
      </c>
      <c r="D99" s="580"/>
      <c r="E99" s="580"/>
      <c r="F99" s="4">
        <v>14180979</v>
      </c>
      <c r="G99" s="4">
        <v>0</v>
      </c>
      <c r="H99" s="5">
        <f>G99/F99</f>
        <v>0</v>
      </c>
      <c r="I99" s="4">
        <v>0</v>
      </c>
      <c r="J99" s="10">
        <v>0</v>
      </c>
      <c r="K99" s="34">
        <v>141810</v>
      </c>
      <c r="L99" s="5">
        <f t="shared" si="45"/>
        <v>1.0000014808568576E-2</v>
      </c>
      <c r="M99" s="4">
        <v>709049</v>
      </c>
      <c r="N99" s="5">
        <f t="shared" si="46"/>
        <v>5.0000003525849664E-2</v>
      </c>
      <c r="O99" s="4">
        <v>1701718</v>
      </c>
      <c r="P99" s="5">
        <f t="shared" si="47"/>
        <v>0.12000003666883648</v>
      </c>
      <c r="Q99" s="4">
        <v>4254294</v>
      </c>
      <c r="R99" s="10">
        <f t="shared" si="48"/>
        <v>0.30000002115509794</v>
      </c>
      <c r="S99" s="29">
        <v>141810</v>
      </c>
      <c r="T99" s="5">
        <f t="shared" si="30"/>
        <v>1.0000014808568576E-2</v>
      </c>
      <c r="U99" s="4">
        <v>709049</v>
      </c>
      <c r="V99" s="5">
        <f t="shared" si="31"/>
        <v>5.0000003525849664E-2</v>
      </c>
      <c r="W99" s="4">
        <v>1701718</v>
      </c>
      <c r="X99" s="5">
        <f t="shared" si="32"/>
        <v>0.12000003666883648</v>
      </c>
      <c r="Y99" s="4">
        <v>4254294</v>
      </c>
      <c r="Z99" s="10">
        <f t="shared" si="33"/>
        <v>0.30000002115509794</v>
      </c>
    </row>
    <row r="100" spans="2:43" x14ac:dyDescent="0.25">
      <c r="B100" s="583"/>
      <c r="C100" s="404">
        <v>5</v>
      </c>
      <c r="D100" s="580"/>
      <c r="E100" s="580"/>
      <c r="F100" s="4">
        <v>4553560</v>
      </c>
      <c r="G100" s="4">
        <v>0</v>
      </c>
      <c r="H100" s="5">
        <v>0</v>
      </c>
      <c r="I100" s="4">
        <v>0</v>
      </c>
      <c r="J100" s="10">
        <v>0</v>
      </c>
      <c r="K100" s="34">
        <v>45536</v>
      </c>
      <c r="L100" s="5">
        <f t="shared" si="45"/>
        <v>1.0000087843357725E-2</v>
      </c>
      <c r="M100" s="4">
        <v>227678</v>
      </c>
      <c r="N100" s="5">
        <f t="shared" si="46"/>
        <v>0.05</v>
      </c>
      <c r="O100" s="4">
        <v>546427</v>
      </c>
      <c r="P100" s="5">
        <f t="shared" si="47"/>
        <v>0.11999995607832113</v>
      </c>
      <c r="Q100" s="4">
        <v>1366068</v>
      </c>
      <c r="R100" s="10">
        <f t="shared" si="48"/>
        <v>0.3</v>
      </c>
      <c r="S100" s="29">
        <v>45536</v>
      </c>
      <c r="T100" s="5">
        <f t="shared" si="30"/>
        <v>1.0000087843357725E-2</v>
      </c>
      <c r="U100" s="4">
        <v>227678</v>
      </c>
      <c r="V100" s="5">
        <f t="shared" si="31"/>
        <v>0.05</v>
      </c>
      <c r="W100" s="4">
        <v>546427</v>
      </c>
      <c r="X100" s="5">
        <f t="shared" si="32"/>
        <v>0.11999995607832113</v>
      </c>
      <c r="Y100" s="4">
        <v>1366068</v>
      </c>
      <c r="Z100" s="10">
        <f t="shared" si="33"/>
        <v>0.3</v>
      </c>
    </row>
    <row r="101" spans="2:43" ht="15.75" thickBot="1" x14ac:dyDescent="0.3">
      <c r="B101" s="584"/>
      <c r="C101" s="585" t="s">
        <v>24</v>
      </c>
      <c r="D101" s="586"/>
      <c r="E101" s="586"/>
      <c r="F101" s="15">
        <f>SUM(F96:F100)</f>
        <v>75892681</v>
      </c>
      <c r="G101" s="454">
        <v>0</v>
      </c>
      <c r="H101" s="16">
        <v>0</v>
      </c>
      <c r="I101" s="15">
        <v>0</v>
      </c>
      <c r="J101" s="17">
        <v>0</v>
      </c>
      <c r="K101" s="35">
        <f>SUM(K96:K100)</f>
        <v>758928</v>
      </c>
      <c r="L101" s="16">
        <f t="shared" si="45"/>
        <v>1.0000015680036393E-2</v>
      </c>
      <c r="M101" s="15">
        <f>SUM(M96:M100)</f>
        <v>3794635</v>
      </c>
      <c r="N101" s="16">
        <f t="shared" si="46"/>
        <v>5.0000012517676114E-2</v>
      </c>
      <c r="O101" s="15">
        <f>SUM(O96:O100)</f>
        <v>9107123</v>
      </c>
      <c r="P101" s="16">
        <f t="shared" si="47"/>
        <v>0.1200000168659215</v>
      </c>
      <c r="Q101" s="15">
        <f>SUM(Q96:Q100)</f>
        <v>22767806</v>
      </c>
      <c r="R101" s="17">
        <f t="shared" si="48"/>
        <v>0.30000002240005197</v>
      </c>
      <c r="S101" s="30">
        <f>SUM(S96:S100)</f>
        <v>758928</v>
      </c>
      <c r="T101" s="16">
        <f t="shared" si="30"/>
        <v>1.0000015680036393E-2</v>
      </c>
      <c r="U101" s="15">
        <f>SUM(U96:U100)</f>
        <v>3794635</v>
      </c>
      <c r="V101" s="16">
        <f t="shared" si="31"/>
        <v>5.0000012517676114E-2</v>
      </c>
      <c r="W101" s="15">
        <f>SUM(W96:W100)</f>
        <v>9107123</v>
      </c>
      <c r="X101" s="16">
        <f t="shared" si="32"/>
        <v>0.1200000168659215</v>
      </c>
      <c r="Y101" s="15">
        <f>SUM(Y96:Y100)</f>
        <v>22767806</v>
      </c>
      <c r="Z101" s="17">
        <f t="shared" si="33"/>
        <v>0.30000002240005197</v>
      </c>
    </row>
    <row r="102" spans="2:43" ht="15.75" thickBot="1" x14ac:dyDescent="0.3">
      <c r="B102" s="577" t="s">
        <v>27</v>
      </c>
      <c r="C102" s="578"/>
      <c r="D102" s="578"/>
      <c r="E102" s="578"/>
      <c r="F102" s="461">
        <f>F101+F95+F90</f>
        <v>321841131</v>
      </c>
      <c r="G102" s="461">
        <v>0</v>
      </c>
      <c r="H102" s="462">
        <v>0</v>
      </c>
      <c r="I102" s="463">
        <v>0</v>
      </c>
      <c r="J102" s="464">
        <v>0</v>
      </c>
      <c r="K102" s="162">
        <f>K101+K95+K90</f>
        <v>3218409.63</v>
      </c>
      <c r="L102" s="163">
        <f>K102/F102</f>
        <v>9.9999947800332584E-3</v>
      </c>
      <c r="M102" s="162">
        <f>M101+M95+M90</f>
        <v>14736005.629999999</v>
      </c>
      <c r="N102" s="391">
        <f t="shared" si="46"/>
        <v>4.5786582915034554E-2</v>
      </c>
      <c r="O102" s="162">
        <f>O101+O95+O90</f>
        <v>34104465.630000003</v>
      </c>
      <c r="P102" s="391">
        <f t="shared" si="47"/>
        <v>0.10596677163056577</v>
      </c>
      <c r="Q102" s="162">
        <f>Q101+Q95+Q90</f>
        <v>80309823.629999995</v>
      </c>
      <c r="R102" s="390">
        <f t="shared" si="48"/>
        <v>0.24953250499856092</v>
      </c>
      <c r="S102" s="162">
        <f>S101+S95+S90</f>
        <v>3218409.63</v>
      </c>
      <c r="T102" s="163">
        <f t="shared" si="30"/>
        <v>9.9999947800332584E-3</v>
      </c>
      <c r="U102" s="162">
        <f>U101+U95+U90</f>
        <v>14736005.629999999</v>
      </c>
      <c r="V102" s="391">
        <f t="shared" si="31"/>
        <v>4.5786582915034554E-2</v>
      </c>
      <c r="W102" s="162">
        <f>W101+W95+W90</f>
        <v>34104465.630000003</v>
      </c>
      <c r="X102" s="391">
        <f t="shared" si="32"/>
        <v>0.10596677163056577</v>
      </c>
      <c r="Y102" s="162">
        <f>Y101+Y95+Y90</f>
        <v>80309823.629999995</v>
      </c>
      <c r="Z102" s="390">
        <f t="shared" si="33"/>
        <v>0.24953250499856092</v>
      </c>
    </row>
    <row r="103" spans="2:43" s="158" customFormat="1" ht="21" customHeight="1" thickBot="1" x14ac:dyDescent="0.3">
      <c r="B103" s="575" t="s">
        <v>791</v>
      </c>
      <c r="C103" s="576"/>
      <c r="D103" s="576"/>
      <c r="E103" s="576"/>
      <c r="F103" s="448">
        <f>F84+F102</f>
        <v>15651216123</v>
      </c>
      <c r="G103" s="448">
        <f>G84+G102</f>
        <v>662259164.85124993</v>
      </c>
      <c r="H103" s="458">
        <f>G103/F103</f>
        <v>4.2313591458112788E-2</v>
      </c>
      <c r="I103" s="459">
        <f>I84+I101</f>
        <v>97000855.920000121</v>
      </c>
      <c r="J103" s="498">
        <f>I103/F103</f>
        <v>6.1976561538533755E-3</v>
      </c>
      <c r="K103" s="448">
        <f>K84+K102</f>
        <v>7184825660.7839136</v>
      </c>
      <c r="L103" s="458">
        <f>K103/F103</f>
        <v>0.4590586191079149</v>
      </c>
      <c r="M103" s="448">
        <f>M84+M102</f>
        <v>11336341659.572939</v>
      </c>
      <c r="N103" s="458">
        <f t="shared" si="46"/>
        <v>0.72431059481146609</v>
      </c>
      <c r="O103" s="448">
        <f>O84+O102</f>
        <v>13747328753.881971</v>
      </c>
      <c r="P103" s="458">
        <f t="shared" si="47"/>
        <v>0.87835530771821613</v>
      </c>
      <c r="Q103" s="448">
        <f>Q84+Q102</f>
        <v>15319371036.205521</v>
      </c>
      <c r="R103" s="458">
        <f t="shared" si="48"/>
        <v>0.97879748869438832</v>
      </c>
      <c r="S103" s="448">
        <f>S84+S102</f>
        <v>1832116926.0614069</v>
      </c>
      <c r="T103" s="458">
        <f>S103/F103</f>
        <v>0.11705907781626299</v>
      </c>
      <c r="U103" s="448">
        <f>U84+U102</f>
        <v>4826792786.4893236</v>
      </c>
      <c r="V103" s="458">
        <f>U103/F103</f>
        <v>0.30839729951694844</v>
      </c>
      <c r="W103" s="448">
        <f>W84+W102</f>
        <v>8093401581.115736</v>
      </c>
      <c r="X103" s="458">
        <f>W103/F103</f>
        <v>0.51711007742217574</v>
      </c>
      <c r="Y103" s="448">
        <f>Y84+Y102</f>
        <v>10993765268.47039</v>
      </c>
      <c r="Z103" s="460">
        <f>Y103/F103</f>
        <v>0.70242243044070385</v>
      </c>
    </row>
    <row r="105" spans="2:43" ht="17.25" x14ac:dyDescent="0.25">
      <c r="B105" s="630" t="s">
        <v>837</v>
      </c>
      <c r="C105" s="630"/>
      <c r="D105" s="630"/>
      <c r="E105" s="630"/>
      <c r="F105" s="630"/>
      <c r="G105" s="630"/>
      <c r="H105" s="630"/>
      <c r="I105" s="630"/>
      <c r="J105" s="630"/>
      <c r="K105" s="630"/>
      <c r="L105" s="630"/>
      <c r="M105" s="630"/>
      <c r="N105" s="630"/>
      <c r="O105" s="630"/>
      <c r="P105" s="630"/>
      <c r="Q105" s="630"/>
      <c r="R105" s="630"/>
      <c r="S105" s="630"/>
      <c r="T105" s="630"/>
      <c r="U105" s="630"/>
      <c r="V105" s="630"/>
      <c r="W105" s="630"/>
      <c r="X105" s="630"/>
      <c r="Y105" s="630"/>
      <c r="Z105" s="630"/>
      <c r="AA105" s="630"/>
      <c r="AB105" s="630"/>
      <c r="AC105" s="630"/>
      <c r="AD105" s="630"/>
      <c r="AE105" s="630"/>
      <c r="AF105" s="630"/>
      <c r="AG105" s="630"/>
      <c r="AH105" s="630"/>
      <c r="AI105" s="630"/>
      <c r="AJ105" s="630"/>
      <c r="AK105" s="630"/>
      <c r="AL105" s="630"/>
      <c r="AM105" s="630"/>
      <c r="AN105" s="630"/>
      <c r="AO105" s="630"/>
      <c r="AP105" s="630"/>
      <c r="AQ105" s="630"/>
    </row>
    <row r="106" spans="2:43" ht="17.25" x14ac:dyDescent="0.25">
      <c r="B106" s="630" t="s">
        <v>850</v>
      </c>
      <c r="C106" s="630"/>
      <c r="D106" s="630"/>
      <c r="E106" s="630"/>
      <c r="F106" s="630"/>
      <c r="G106" s="630"/>
      <c r="H106" s="630"/>
      <c r="I106" s="630"/>
      <c r="J106" s="630"/>
      <c r="K106" s="630"/>
      <c r="L106" s="630"/>
      <c r="M106" s="630"/>
      <c r="N106" s="630"/>
      <c r="O106" s="630"/>
      <c r="P106" s="630"/>
      <c r="Q106" s="630"/>
      <c r="R106" s="630"/>
      <c r="S106" s="630"/>
      <c r="T106" s="630"/>
      <c r="U106" s="630"/>
      <c r="V106" s="630"/>
      <c r="W106" s="630"/>
      <c r="X106" s="630"/>
      <c r="Y106" s="630"/>
      <c r="Z106" s="630"/>
      <c r="AA106" s="630"/>
      <c r="AB106" s="630"/>
      <c r="AC106" s="630"/>
      <c r="AD106" s="630"/>
      <c r="AE106" s="630"/>
      <c r="AF106" s="630"/>
      <c r="AG106" s="630"/>
      <c r="AH106" s="630"/>
      <c r="AI106" s="630"/>
      <c r="AJ106" s="630"/>
      <c r="AK106" s="630"/>
      <c r="AL106" s="630"/>
      <c r="AM106" s="630"/>
      <c r="AN106" s="630"/>
      <c r="AO106" s="630"/>
      <c r="AP106" s="630"/>
      <c r="AQ106" s="630"/>
    </row>
    <row r="107" spans="2:43" ht="17.25" x14ac:dyDescent="0.25">
      <c r="B107" s="630" t="s">
        <v>851</v>
      </c>
      <c r="C107" s="630"/>
      <c r="D107" s="630"/>
      <c r="E107" s="630"/>
      <c r="F107" s="630"/>
      <c r="G107" s="630"/>
      <c r="H107" s="630"/>
      <c r="I107" s="630"/>
      <c r="J107" s="630"/>
      <c r="K107" s="630"/>
      <c r="L107" s="630"/>
      <c r="M107" s="630"/>
      <c r="N107" s="630"/>
      <c r="O107" s="630"/>
      <c r="P107" s="630"/>
      <c r="Q107" s="630"/>
      <c r="R107" s="630"/>
      <c r="S107" s="630"/>
      <c r="T107" s="630"/>
      <c r="U107" s="630"/>
      <c r="V107" s="630"/>
      <c r="W107" s="630"/>
      <c r="X107" s="630"/>
      <c r="Y107" s="630"/>
      <c r="Z107" s="630"/>
      <c r="AA107" s="630"/>
      <c r="AB107" s="630"/>
      <c r="AC107" s="630"/>
      <c r="AD107" s="630"/>
      <c r="AE107" s="630"/>
      <c r="AF107" s="630"/>
      <c r="AG107" s="630"/>
      <c r="AH107" s="630"/>
      <c r="AI107" s="630"/>
      <c r="AJ107" s="630"/>
      <c r="AK107" s="630"/>
      <c r="AL107" s="630"/>
      <c r="AM107" s="630"/>
      <c r="AN107" s="630"/>
      <c r="AO107" s="630"/>
      <c r="AP107" s="630"/>
      <c r="AQ107" s="630"/>
    </row>
    <row r="108" spans="2:43" ht="34.5" customHeight="1" x14ac:dyDescent="0.25">
      <c r="B108" s="622" t="s">
        <v>852</v>
      </c>
      <c r="C108" s="622"/>
      <c r="D108" s="622"/>
      <c r="E108" s="622"/>
      <c r="F108" s="622"/>
      <c r="G108" s="622"/>
      <c r="H108" s="622"/>
      <c r="I108" s="622"/>
      <c r="J108" s="622"/>
      <c r="K108" s="622"/>
      <c r="L108" s="622"/>
      <c r="M108" s="622"/>
      <c r="N108" s="622"/>
      <c r="O108" s="622"/>
      <c r="P108" s="622"/>
      <c r="Q108" s="622"/>
      <c r="R108" s="622"/>
      <c r="S108" s="622"/>
      <c r="T108" s="622"/>
      <c r="U108" s="622"/>
      <c r="V108" s="622"/>
      <c r="W108" s="622"/>
      <c r="X108" s="622"/>
      <c r="Y108" s="622"/>
      <c r="Z108" s="622"/>
      <c r="AA108" s="275"/>
      <c r="AB108" s="275"/>
      <c r="AC108" s="275"/>
      <c r="AD108" s="275"/>
      <c r="AE108" s="275"/>
      <c r="AF108" s="275"/>
      <c r="AG108" s="275"/>
      <c r="AH108" s="275"/>
      <c r="AI108" s="275"/>
      <c r="AJ108" s="275"/>
      <c r="AK108" s="275"/>
      <c r="AL108" s="275"/>
      <c r="AM108" s="275"/>
      <c r="AN108" s="275"/>
      <c r="AO108" s="275"/>
      <c r="AP108" s="275"/>
      <c r="AQ108" s="275"/>
    </row>
    <row r="109" spans="2:43" x14ac:dyDescent="0.25">
      <c r="B109" s="13"/>
      <c r="C109" s="392"/>
      <c r="D109" s="3" t="s">
        <v>930</v>
      </c>
      <c r="N109" s="2"/>
      <c r="Q109" s="159"/>
    </row>
  </sheetData>
  <mergeCells count="94">
    <mergeCell ref="I4:J5"/>
    <mergeCell ref="B23:B35"/>
    <mergeCell ref="C35:E35"/>
    <mergeCell ref="C44:C45"/>
    <mergeCell ref="C56:E56"/>
    <mergeCell ref="D44:D55"/>
    <mergeCell ref="C33:C34"/>
    <mergeCell ref="D33:D34"/>
    <mergeCell ref="C23:C24"/>
    <mergeCell ref="D23:D24"/>
    <mergeCell ref="C25:C26"/>
    <mergeCell ref="C27:C28"/>
    <mergeCell ref="D27:D31"/>
    <mergeCell ref="C29:C30"/>
    <mergeCell ref="F4:F5"/>
    <mergeCell ref="G4:H5"/>
    <mergeCell ref="B108:Z108"/>
    <mergeCell ref="C72:C73"/>
    <mergeCell ref="C74:C75"/>
    <mergeCell ref="C76:C77"/>
    <mergeCell ref="C78:C79"/>
    <mergeCell ref="C80:C81"/>
    <mergeCell ref="B72:B83"/>
    <mergeCell ref="D72:D82"/>
    <mergeCell ref="B105:AQ105"/>
    <mergeCell ref="B106:AQ106"/>
    <mergeCell ref="B107:AQ107"/>
    <mergeCell ref="B96:B101"/>
    <mergeCell ref="D96:D100"/>
    <mergeCell ref="E96:E100"/>
    <mergeCell ref="C101:E101"/>
    <mergeCell ref="D67:D70"/>
    <mergeCell ref="B67:B71"/>
    <mergeCell ref="C71:E71"/>
    <mergeCell ref="B84:E84"/>
    <mergeCell ref="B85:B90"/>
    <mergeCell ref="E67:E70"/>
    <mergeCell ref="B57:B63"/>
    <mergeCell ref="B64:B66"/>
    <mergeCell ref="C66:E66"/>
    <mergeCell ref="C63:E63"/>
    <mergeCell ref="D64:D65"/>
    <mergeCell ref="C57:C58"/>
    <mergeCell ref="C59:C60"/>
    <mergeCell ref="C61:C62"/>
    <mergeCell ref="D57:D62"/>
    <mergeCell ref="E64:E65"/>
    <mergeCell ref="C43:E43"/>
    <mergeCell ref="E14:E17"/>
    <mergeCell ref="E18:E21"/>
    <mergeCell ref="E36:E37"/>
    <mergeCell ref="C39:C40"/>
    <mergeCell ref="C41:C42"/>
    <mergeCell ref="C22:E22"/>
    <mergeCell ref="E38:E39"/>
    <mergeCell ref="D14:D17"/>
    <mergeCell ref="D18:D21"/>
    <mergeCell ref="D36:D37"/>
    <mergeCell ref="D38:D42"/>
    <mergeCell ref="K4:R4"/>
    <mergeCell ref="K5:L5"/>
    <mergeCell ref="M5:N5"/>
    <mergeCell ref="O5:P5"/>
    <mergeCell ref="Q5:R5"/>
    <mergeCell ref="S4:Z4"/>
    <mergeCell ref="S5:T5"/>
    <mergeCell ref="U5:V5"/>
    <mergeCell ref="W5:X5"/>
    <mergeCell ref="Y5:Z5"/>
    <mergeCell ref="B14:B22"/>
    <mergeCell ref="B4:B6"/>
    <mergeCell ref="C4:C6"/>
    <mergeCell ref="D4:D6"/>
    <mergeCell ref="E4:E6"/>
    <mergeCell ref="B7:B13"/>
    <mergeCell ref="C11:C12"/>
    <mergeCell ref="C13:E13"/>
    <mergeCell ref="D7:D12"/>
    <mergeCell ref="B36:B43"/>
    <mergeCell ref="C48:C49"/>
    <mergeCell ref="B103:E103"/>
    <mergeCell ref="B102:E102"/>
    <mergeCell ref="E85:E89"/>
    <mergeCell ref="E91:E94"/>
    <mergeCell ref="D85:D89"/>
    <mergeCell ref="D91:D94"/>
    <mergeCell ref="B91:B95"/>
    <mergeCell ref="C90:E90"/>
    <mergeCell ref="C95:E95"/>
    <mergeCell ref="C46:C47"/>
    <mergeCell ref="C50:C51"/>
    <mergeCell ref="C52:C53"/>
    <mergeCell ref="C54:C55"/>
    <mergeCell ref="B44:B56"/>
  </mergeCells>
  <printOptions horizontalCentered="1"/>
  <pageMargins left="0.23622047244094491" right="0.23622047244094491" top="0.74803149606299213" bottom="0.74803149606299213" header="0.31496062992125984" footer="0.31496062992125984"/>
  <pageSetup paperSize="8" scale="78" fitToHeight="0" orientation="landscape" r:id="rId1"/>
  <rowBreaks count="1" manualBreakCount="1">
    <brk id="56" max="16383" man="1"/>
  </rowBreaks>
  <ignoredErrors>
    <ignoredError sqref="U83 Y83 W83 G22 I83" formulaRange="1"/>
    <ignoredError sqref="H22 H63 L63 N63 L66 P83:P84 R83:R84 X63 X66 X83:X84 V63 T83:T84 P63 P66 R63 R66 T63 T66 N66 N22 P22 R22 T22 V22 X22 L43 N43 P43 R43 T43 V43 V83:V84 H83:H84 L22 H103 N95 T95 V95 X95 R95 P95 N83:N84 L83:L84 L95 L102:L103 N102:N103 P102:P103 R102:R103 T102:T103 V102:V103 X102:X103 L71 N71 V71 T71 X71 R71 P71 H66 V66 J83:J84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3:M199"/>
  <sheetViews>
    <sheetView view="pageBreakPreview" zoomScale="86" zoomScaleSheetLayoutView="86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K16" sqref="K16"/>
    </sheetView>
  </sheetViews>
  <sheetFormatPr defaultColWidth="8.85546875" defaultRowHeight="15" x14ac:dyDescent="0.25"/>
  <cols>
    <col min="1" max="1" width="8.85546875" style="144"/>
    <col min="2" max="2" width="8.42578125" style="37" customWidth="1"/>
    <col min="3" max="3" width="6.85546875" style="37" customWidth="1"/>
    <col min="4" max="4" width="8.85546875" style="38"/>
    <col min="5" max="5" width="8.42578125" style="64" customWidth="1"/>
    <col min="6" max="6" width="8.42578125" style="37" customWidth="1"/>
    <col min="7" max="7" width="84.85546875" style="37" customWidth="1"/>
    <col min="8" max="8" width="13" style="37" customWidth="1"/>
    <col min="9" max="9" width="12.7109375" style="67" customWidth="1"/>
    <col min="10" max="10" width="8.85546875" style="68"/>
    <col min="11" max="11" width="13.28515625" style="67" customWidth="1"/>
    <col min="12" max="12" width="8.85546875" style="68"/>
    <col min="13" max="13" width="13.42578125" style="67" customWidth="1"/>
  </cols>
  <sheetData>
    <row r="3" spans="1:13" ht="16.5" thickBot="1" x14ac:dyDescent="0.3">
      <c r="A3" s="145" t="s">
        <v>929</v>
      </c>
      <c r="B3" s="145"/>
      <c r="C3" s="145"/>
      <c r="F3" s="156"/>
    </row>
    <row r="4" spans="1:13" ht="28.5" customHeight="1" x14ac:dyDescent="0.25">
      <c r="A4" s="702" t="s">
        <v>29</v>
      </c>
      <c r="B4" s="652" t="s">
        <v>417</v>
      </c>
      <c r="C4" s="652" t="s">
        <v>30</v>
      </c>
      <c r="D4" s="652" t="s">
        <v>418</v>
      </c>
      <c r="E4" s="652" t="s">
        <v>419</v>
      </c>
      <c r="F4" s="652" t="s">
        <v>31</v>
      </c>
      <c r="G4" s="652" t="s">
        <v>32</v>
      </c>
      <c r="H4" s="655" t="s">
        <v>33</v>
      </c>
      <c r="I4" s="658" t="s">
        <v>996</v>
      </c>
      <c r="J4" s="659"/>
      <c r="K4" s="658" t="s">
        <v>997</v>
      </c>
      <c r="L4" s="659"/>
      <c r="M4" s="649" t="s">
        <v>212</v>
      </c>
    </row>
    <row r="5" spans="1:13" ht="15" customHeight="1" x14ac:dyDescent="0.25">
      <c r="A5" s="703"/>
      <c r="B5" s="653"/>
      <c r="C5" s="653"/>
      <c r="D5" s="653"/>
      <c r="E5" s="653"/>
      <c r="F5" s="653"/>
      <c r="G5" s="653"/>
      <c r="H5" s="656"/>
      <c r="I5" s="660"/>
      <c r="J5" s="661"/>
      <c r="K5" s="660"/>
      <c r="L5" s="661"/>
      <c r="M5" s="650"/>
    </row>
    <row r="6" spans="1:13" ht="18" thickBot="1" x14ac:dyDescent="0.3">
      <c r="A6" s="704"/>
      <c r="B6" s="654"/>
      <c r="C6" s="654"/>
      <c r="D6" s="654"/>
      <c r="E6" s="654"/>
      <c r="F6" s="654"/>
      <c r="G6" s="654"/>
      <c r="H6" s="657"/>
      <c r="I6" s="387" t="s">
        <v>848</v>
      </c>
      <c r="J6" s="146" t="s">
        <v>846</v>
      </c>
      <c r="K6" s="387" t="s">
        <v>848</v>
      </c>
      <c r="L6" s="146" t="s">
        <v>211</v>
      </c>
      <c r="M6" s="651"/>
    </row>
    <row r="7" spans="1:13" x14ac:dyDescent="0.25">
      <c r="A7" s="669" t="s">
        <v>12</v>
      </c>
      <c r="B7" s="646">
        <v>1</v>
      </c>
      <c r="C7" s="663" t="s">
        <v>5</v>
      </c>
      <c r="D7" s="663" t="s">
        <v>6</v>
      </c>
      <c r="E7" s="141" t="s">
        <v>35</v>
      </c>
      <c r="F7" s="142" t="s">
        <v>36</v>
      </c>
      <c r="G7" s="143" t="s">
        <v>37</v>
      </c>
      <c r="H7" s="142" t="s">
        <v>38</v>
      </c>
      <c r="I7" s="73">
        <v>0</v>
      </c>
      <c r="J7" s="74">
        <f t="shared" ref="J7:J13" si="0">I7/M7</f>
        <v>0</v>
      </c>
      <c r="K7" s="73">
        <v>12.3</v>
      </c>
      <c r="L7" s="74">
        <f t="shared" ref="L7:L13" si="1">K7/M7</f>
        <v>1</v>
      </c>
      <c r="M7" s="95">
        <v>12.3</v>
      </c>
    </row>
    <row r="8" spans="1:13" x14ac:dyDescent="0.25">
      <c r="A8" s="669"/>
      <c r="B8" s="647"/>
      <c r="C8" s="663"/>
      <c r="D8" s="663"/>
      <c r="E8" s="49" t="s">
        <v>39</v>
      </c>
      <c r="F8" s="69" t="s">
        <v>40</v>
      </c>
      <c r="G8" s="117" t="s">
        <v>41</v>
      </c>
      <c r="H8" s="69" t="s">
        <v>3</v>
      </c>
      <c r="I8" s="75">
        <v>62727266</v>
      </c>
      <c r="J8" s="76">
        <f t="shared" si="0"/>
        <v>0.24485762427029942</v>
      </c>
      <c r="K8" s="75">
        <v>301463473</v>
      </c>
      <c r="L8" s="501">
        <f t="shared" si="1"/>
        <v>1.1767710361081822</v>
      </c>
      <c r="M8" s="96">
        <v>256178529</v>
      </c>
    </row>
    <row r="9" spans="1:13" x14ac:dyDescent="0.25">
      <c r="A9" s="669"/>
      <c r="B9" s="645">
        <v>2</v>
      </c>
      <c r="C9" s="663"/>
      <c r="D9" s="663"/>
      <c r="E9" s="49" t="s">
        <v>35</v>
      </c>
      <c r="F9" s="69" t="s">
        <v>42</v>
      </c>
      <c r="G9" s="117" t="s">
        <v>43</v>
      </c>
      <c r="H9" s="69" t="s">
        <v>38</v>
      </c>
      <c r="I9" s="75">
        <v>15.5</v>
      </c>
      <c r="J9" s="76">
        <f t="shared" si="0"/>
        <v>0.21648044692737431</v>
      </c>
      <c r="K9" s="75">
        <v>19.8</v>
      </c>
      <c r="L9" s="76">
        <f t="shared" si="1"/>
        <v>0.27653631284916202</v>
      </c>
      <c r="M9" s="96">
        <v>71.599999999999994</v>
      </c>
    </row>
    <row r="10" spans="1:13" x14ac:dyDescent="0.25">
      <c r="A10" s="669"/>
      <c r="B10" s="647"/>
      <c r="C10" s="663"/>
      <c r="D10" s="663"/>
      <c r="E10" s="49" t="s">
        <v>39</v>
      </c>
      <c r="F10" s="69" t="s">
        <v>40</v>
      </c>
      <c r="G10" s="117" t="s">
        <v>41</v>
      </c>
      <c r="H10" s="69" t="s">
        <v>3</v>
      </c>
      <c r="I10" s="75">
        <v>363820938</v>
      </c>
      <c r="J10" s="76">
        <f t="shared" si="0"/>
        <v>0.48331957818975807</v>
      </c>
      <c r="K10" s="75">
        <v>978082041.89999998</v>
      </c>
      <c r="L10" s="501">
        <f t="shared" si="1"/>
        <v>1.2993375327015546</v>
      </c>
      <c r="M10" s="96">
        <v>752754397.74789917</v>
      </c>
    </row>
    <row r="11" spans="1:13" x14ac:dyDescent="0.25">
      <c r="A11" s="669"/>
      <c r="B11" s="645">
        <v>3</v>
      </c>
      <c r="C11" s="663"/>
      <c r="D11" s="663"/>
      <c r="E11" s="49" t="s">
        <v>35</v>
      </c>
      <c r="F11" s="69" t="s">
        <v>44</v>
      </c>
      <c r="G11" s="117" t="s">
        <v>45</v>
      </c>
      <c r="H11" s="69" t="s">
        <v>38</v>
      </c>
      <c r="I11" s="75">
        <v>0</v>
      </c>
      <c r="J11" s="76">
        <f t="shared" si="0"/>
        <v>0</v>
      </c>
      <c r="K11" s="75">
        <v>8.4</v>
      </c>
      <c r="L11" s="76">
        <f t="shared" si="1"/>
        <v>0.30769230769230771</v>
      </c>
      <c r="M11" s="96">
        <v>27.3</v>
      </c>
    </row>
    <row r="12" spans="1:13" x14ac:dyDescent="0.25">
      <c r="A12" s="669"/>
      <c r="B12" s="647"/>
      <c r="C12" s="663"/>
      <c r="D12" s="663"/>
      <c r="E12" s="49" t="s">
        <v>39</v>
      </c>
      <c r="F12" s="69" t="s">
        <v>40</v>
      </c>
      <c r="G12" s="117" t="s">
        <v>41</v>
      </c>
      <c r="H12" s="69" t="s">
        <v>3</v>
      </c>
      <c r="I12" s="75">
        <v>58775404</v>
      </c>
      <c r="J12" s="76">
        <f t="shared" si="0"/>
        <v>0.51661334020165794</v>
      </c>
      <c r="K12" s="75">
        <v>194271525</v>
      </c>
      <c r="L12" s="501">
        <f t="shared" si="1"/>
        <v>1.7075724640926311</v>
      </c>
      <c r="M12" s="96">
        <v>113770589</v>
      </c>
    </row>
    <row r="13" spans="1:13" ht="30" x14ac:dyDescent="0.25">
      <c r="A13" s="669"/>
      <c r="B13" s="645">
        <v>4</v>
      </c>
      <c r="C13" s="663"/>
      <c r="D13" s="663"/>
      <c r="E13" s="49" t="s">
        <v>849</v>
      </c>
      <c r="F13" s="69" t="s">
        <v>46</v>
      </c>
      <c r="G13" s="117" t="s">
        <v>47</v>
      </c>
      <c r="H13" s="69" t="s">
        <v>48</v>
      </c>
      <c r="I13" s="75">
        <v>0</v>
      </c>
      <c r="J13" s="76">
        <f t="shared" si="0"/>
        <v>0</v>
      </c>
      <c r="K13" s="75">
        <v>0</v>
      </c>
      <c r="L13" s="76">
        <f t="shared" si="1"/>
        <v>0</v>
      </c>
      <c r="M13" s="96">
        <v>2</v>
      </c>
    </row>
    <row r="14" spans="1:13" x14ac:dyDescent="0.25">
      <c r="A14" s="669"/>
      <c r="B14" s="646"/>
      <c r="C14" s="663"/>
      <c r="D14" s="663"/>
      <c r="E14" s="49" t="s">
        <v>35</v>
      </c>
      <c r="F14" s="69" t="s">
        <v>49</v>
      </c>
      <c r="G14" s="117" t="s">
        <v>50</v>
      </c>
      <c r="H14" s="69" t="s">
        <v>48</v>
      </c>
      <c r="I14" s="75">
        <v>0</v>
      </c>
      <c r="J14" s="76" t="s">
        <v>6</v>
      </c>
      <c r="K14" s="75">
        <v>0</v>
      </c>
      <c r="L14" s="76" t="s">
        <v>6</v>
      </c>
      <c r="M14" s="96">
        <v>0</v>
      </c>
    </row>
    <row r="15" spans="1:13" x14ac:dyDescent="0.25">
      <c r="A15" s="669"/>
      <c r="B15" s="647"/>
      <c r="C15" s="665"/>
      <c r="D15" s="665"/>
      <c r="E15" s="49" t="s">
        <v>39</v>
      </c>
      <c r="F15" s="69" t="s">
        <v>40</v>
      </c>
      <c r="G15" s="117" t="s">
        <v>41</v>
      </c>
      <c r="H15" s="69" t="s">
        <v>3</v>
      </c>
      <c r="I15" s="75">
        <v>1317500</v>
      </c>
      <c r="J15" s="76">
        <f t="shared" ref="J15:J23" si="2">I15/M15</f>
        <v>9.6167883211678837E-2</v>
      </c>
      <c r="K15" s="75">
        <v>3442500</v>
      </c>
      <c r="L15" s="76">
        <f t="shared" ref="L15:L23" si="3">K15/M15</f>
        <v>0.25127737226277375</v>
      </c>
      <c r="M15" s="96">
        <v>13700000</v>
      </c>
    </row>
    <row r="16" spans="1:13" x14ac:dyDescent="0.25">
      <c r="A16" s="669"/>
      <c r="B16" s="645">
        <v>5</v>
      </c>
      <c r="C16" s="662" t="s">
        <v>7</v>
      </c>
      <c r="D16" s="662" t="s">
        <v>8</v>
      </c>
      <c r="E16" s="49" t="s">
        <v>35</v>
      </c>
      <c r="F16" s="69" t="s">
        <v>51</v>
      </c>
      <c r="G16" s="117" t="s">
        <v>52</v>
      </c>
      <c r="H16" s="69" t="s">
        <v>38</v>
      </c>
      <c r="I16" s="75">
        <v>0</v>
      </c>
      <c r="J16" s="76">
        <f t="shared" si="2"/>
        <v>0</v>
      </c>
      <c r="K16" s="75">
        <v>0</v>
      </c>
      <c r="L16" s="76">
        <f t="shared" si="3"/>
        <v>0</v>
      </c>
      <c r="M16" s="96">
        <v>54.5</v>
      </c>
    </row>
    <row r="17" spans="1:13" ht="30" x14ac:dyDescent="0.25">
      <c r="A17" s="669"/>
      <c r="B17" s="646"/>
      <c r="C17" s="663"/>
      <c r="D17" s="663"/>
      <c r="E17" s="49" t="s">
        <v>35</v>
      </c>
      <c r="F17" s="69" t="s">
        <v>53</v>
      </c>
      <c r="G17" s="117" t="s">
        <v>54</v>
      </c>
      <c r="H17" s="69" t="s">
        <v>48</v>
      </c>
      <c r="I17" s="75">
        <v>0</v>
      </c>
      <c r="J17" s="76">
        <f t="shared" si="2"/>
        <v>0</v>
      </c>
      <c r="K17" s="75">
        <v>0</v>
      </c>
      <c r="L17" s="76">
        <f t="shared" si="3"/>
        <v>0</v>
      </c>
      <c r="M17" s="96">
        <v>3</v>
      </c>
    </row>
    <row r="18" spans="1:13" x14ac:dyDescent="0.25">
      <c r="A18" s="669"/>
      <c r="B18" s="647"/>
      <c r="C18" s="663"/>
      <c r="D18" s="663"/>
      <c r="E18" s="49" t="s">
        <v>39</v>
      </c>
      <c r="F18" s="69" t="s">
        <v>40</v>
      </c>
      <c r="G18" s="117" t="s">
        <v>41</v>
      </c>
      <c r="H18" s="69" t="s">
        <v>3</v>
      </c>
      <c r="I18" s="75">
        <v>14492104</v>
      </c>
      <c r="J18" s="76">
        <f t="shared" si="2"/>
        <v>0.14548643666448735</v>
      </c>
      <c r="K18" s="75">
        <v>84349024</v>
      </c>
      <c r="L18" s="76">
        <f t="shared" si="3"/>
        <v>0.84678104282768907</v>
      </c>
      <c r="M18" s="96">
        <v>99611375</v>
      </c>
    </row>
    <row r="19" spans="1:13" x14ac:dyDescent="0.25">
      <c r="A19" s="669"/>
      <c r="B19" s="645">
        <v>6</v>
      </c>
      <c r="C19" s="663"/>
      <c r="D19" s="663"/>
      <c r="E19" s="49" t="s">
        <v>35</v>
      </c>
      <c r="F19" s="69" t="s">
        <v>55</v>
      </c>
      <c r="G19" s="117" t="s">
        <v>56</v>
      </c>
      <c r="H19" s="69" t="s">
        <v>38</v>
      </c>
      <c r="I19" s="75">
        <f>7.85+2.542+5.31+3.808</f>
        <v>19.509999999999998</v>
      </c>
      <c r="J19" s="501">
        <f t="shared" si="2"/>
        <v>1.9034146341463414</v>
      </c>
      <c r="K19" s="75">
        <v>19.510000000000002</v>
      </c>
      <c r="L19" s="501">
        <f t="shared" si="3"/>
        <v>1.9034146341463416</v>
      </c>
      <c r="M19" s="96">
        <v>10.25</v>
      </c>
    </row>
    <row r="20" spans="1:13" x14ac:dyDescent="0.25">
      <c r="A20" s="669"/>
      <c r="B20" s="647"/>
      <c r="C20" s="663"/>
      <c r="D20" s="663"/>
      <c r="E20" s="49" t="s">
        <v>39</v>
      </c>
      <c r="F20" s="69" t="s">
        <v>40</v>
      </c>
      <c r="G20" s="117" t="s">
        <v>41</v>
      </c>
      <c r="H20" s="69" t="s">
        <v>3</v>
      </c>
      <c r="I20" s="75">
        <v>142355413.00999999</v>
      </c>
      <c r="J20" s="76">
        <f t="shared" si="2"/>
        <v>0.54056756458834998</v>
      </c>
      <c r="K20" s="75">
        <v>368752829.00999999</v>
      </c>
      <c r="L20" s="501">
        <f>K20/M20</f>
        <v>1.4002686269400748</v>
      </c>
      <c r="M20" s="96">
        <v>263344348.30252105</v>
      </c>
    </row>
    <row r="21" spans="1:13" ht="30" x14ac:dyDescent="0.25">
      <c r="A21" s="669"/>
      <c r="B21" s="645">
        <v>7</v>
      </c>
      <c r="C21" s="663"/>
      <c r="D21" s="663"/>
      <c r="E21" s="49" t="s">
        <v>35</v>
      </c>
      <c r="F21" s="69" t="s">
        <v>57</v>
      </c>
      <c r="G21" s="117" t="s">
        <v>58</v>
      </c>
      <c r="H21" s="69" t="s">
        <v>48</v>
      </c>
      <c r="I21" s="75">
        <v>0</v>
      </c>
      <c r="J21" s="76">
        <f t="shared" si="2"/>
        <v>0</v>
      </c>
      <c r="K21" s="75">
        <v>0</v>
      </c>
      <c r="L21" s="76">
        <f t="shared" si="3"/>
        <v>0</v>
      </c>
      <c r="M21" s="96">
        <v>2</v>
      </c>
    </row>
    <row r="22" spans="1:13" x14ac:dyDescent="0.25">
      <c r="A22" s="669"/>
      <c r="B22" s="646"/>
      <c r="C22" s="663"/>
      <c r="D22" s="663"/>
      <c r="E22" s="49" t="s">
        <v>35</v>
      </c>
      <c r="F22" s="69" t="s">
        <v>59</v>
      </c>
      <c r="G22" s="117" t="s">
        <v>60</v>
      </c>
      <c r="H22" s="69" t="s">
        <v>4</v>
      </c>
      <c r="I22" s="75">
        <v>0</v>
      </c>
      <c r="J22" s="76">
        <f t="shared" si="2"/>
        <v>0</v>
      </c>
      <c r="K22" s="75">
        <v>0</v>
      </c>
      <c r="L22" s="76">
        <f t="shared" si="3"/>
        <v>0</v>
      </c>
      <c r="M22" s="96">
        <v>30</v>
      </c>
    </row>
    <row r="23" spans="1:13" ht="15.75" thickBot="1" x14ac:dyDescent="0.3">
      <c r="A23" s="670"/>
      <c r="B23" s="648"/>
      <c r="C23" s="664"/>
      <c r="D23" s="664"/>
      <c r="E23" s="50" t="s">
        <v>39</v>
      </c>
      <c r="F23" s="70" t="s">
        <v>40</v>
      </c>
      <c r="G23" s="118" t="s">
        <v>41</v>
      </c>
      <c r="H23" s="70" t="s">
        <v>3</v>
      </c>
      <c r="I23" s="77">
        <v>112134737</v>
      </c>
      <c r="J23" s="78">
        <f t="shared" si="2"/>
        <v>0.78884787314303129</v>
      </c>
      <c r="K23" s="77">
        <v>208148544</v>
      </c>
      <c r="L23" s="502">
        <f t="shared" si="3"/>
        <v>1.4642878792520704</v>
      </c>
      <c r="M23" s="97">
        <v>142150015</v>
      </c>
    </row>
    <row r="24" spans="1:13" x14ac:dyDescent="0.25">
      <c r="A24" s="671" t="s">
        <v>90</v>
      </c>
      <c r="B24" s="677">
        <v>1</v>
      </c>
      <c r="C24" s="674" t="s">
        <v>5</v>
      </c>
      <c r="D24" s="666" t="s">
        <v>6</v>
      </c>
      <c r="E24" s="57" t="s">
        <v>39</v>
      </c>
      <c r="F24" s="71" t="s">
        <v>40</v>
      </c>
      <c r="G24" s="119" t="s">
        <v>41</v>
      </c>
      <c r="H24" s="71" t="s">
        <v>3</v>
      </c>
      <c r="I24" s="79">
        <v>130506665</v>
      </c>
      <c r="J24" s="80">
        <v>7.2414893956439533E-2</v>
      </c>
      <c r="K24" s="79">
        <v>536879455</v>
      </c>
      <c r="L24" s="80">
        <v>0.29790102138627211</v>
      </c>
      <c r="M24" s="98">
        <v>430000000</v>
      </c>
    </row>
    <row r="25" spans="1:13" x14ac:dyDescent="0.25">
      <c r="A25" s="672"/>
      <c r="B25" s="678"/>
      <c r="C25" s="675"/>
      <c r="D25" s="667"/>
      <c r="E25" s="58" t="s">
        <v>35</v>
      </c>
      <c r="F25" s="72" t="s">
        <v>61</v>
      </c>
      <c r="G25" s="120" t="s">
        <v>62</v>
      </c>
      <c r="H25" s="72" t="s">
        <v>63</v>
      </c>
      <c r="I25" s="81">
        <v>0</v>
      </c>
      <c r="J25" s="82">
        <v>0</v>
      </c>
      <c r="K25" s="81">
        <v>1726.3339778419104</v>
      </c>
      <c r="L25" s="82">
        <v>0.08</v>
      </c>
      <c r="M25" s="99">
        <v>8631.6698892095519</v>
      </c>
    </row>
    <row r="26" spans="1:13" x14ac:dyDescent="0.25">
      <c r="A26" s="672"/>
      <c r="B26" s="678"/>
      <c r="C26" s="675"/>
      <c r="D26" s="667"/>
      <c r="E26" s="58" t="s">
        <v>35</v>
      </c>
      <c r="F26" s="72" t="s">
        <v>64</v>
      </c>
      <c r="G26" s="120" t="s">
        <v>65</v>
      </c>
      <c r="H26" s="72" t="s">
        <v>63</v>
      </c>
      <c r="I26" s="81">
        <v>0</v>
      </c>
      <c r="J26" s="82">
        <v>0</v>
      </c>
      <c r="K26" s="81">
        <v>6915.7278007418818</v>
      </c>
      <c r="L26" s="82">
        <v>2.0977334484390958E-2</v>
      </c>
      <c r="M26" s="99">
        <v>34578.63900370941</v>
      </c>
    </row>
    <row r="27" spans="1:13" x14ac:dyDescent="0.25">
      <c r="A27" s="672"/>
      <c r="B27" s="678"/>
      <c r="C27" s="675"/>
      <c r="D27" s="667"/>
      <c r="E27" s="58" t="s">
        <v>35</v>
      </c>
      <c r="F27" s="72" t="s">
        <v>66</v>
      </c>
      <c r="G27" s="120" t="s">
        <v>67</v>
      </c>
      <c r="H27" s="72" t="s">
        <v>68</v>
      </c>
      <c r="I27" s="81">
        <v>0</v>
      </c>
      <c r="J27" s="82">
        <v>0</v>
      </c>
      <c r="K27" s="81">
        <v>0</v>
      </c>
      <c r="L27" s="82">
        <v>0</v>
      </c>
      <c r="M27" s="99">
        <v>0</v>
      </c>
    </row>
    <row r="28" spans="1:13" ht="30" x14ac:dyDescent="0.25">
      <c r="A28" s="672"/>
      <c r="B28" s="678"/>
      <c r="C28" s="675"/>
      <c r="D28" s="667"/>
      <c r="E28" s="58" t="s">
        <v>849</v>
      </c>
      <c r="F28" s="72" t="s">
        <v>69</v>
      </c>
      <c r="G28" s="120" t="s">
        <v>70</v>
      </c>
      <c r="H28" s="72" t="s">
        <v>68</v>
      </c>
      <c r="I28" s="81">
        <v>3947.14</v>
      </c>
      <c r="J28" s="82">
        <f>I28/M28</f>
        <v>0.19250013352541337</v>
      </c>
      <c r="K28" s="81">
        <v>11277.54</v>
      </c>
      <c r="L28" s="82">
        <f>K28/M28</f>
        <v>0.5500002421596879</v>
      </c>
      <c r="M28" s="99">
        <v>20504.609153836813</v>
      </c>
    </row>
    <row r="29" spans="1:13" x14ac:dyDescent="0.25">
      <c r="A29" s="672"/>
      <c r="B29" s="678"/>
      <c r="C29" s="675"/>
      <c r="D29" s="667"/>
      <c r="E29" s="58" t="s">
        <v>35</v>
      </c>
      <c r="F29" s="72" t="s">
        <v>72</v>
      </c>
      <c r="G29" s="120" t="s">
        <v>73</v>
      </c>
      <c r="H29" s="72" t="s">
        <v>74</v>
      </c>
      <c r="I29" s="81">
        <v>0</v>
      </c>
      <c r="J29" s="82">
        <v>0</v>
      </c>
      <c r="K29" s="81">
        <v>3.0077666904760383</v>
      </c>
      <c r="L29" s="82">
        <v>2.3999999999999997E-2</v>
      </c>
      <c r="M29" s="99">
        <v>15.038833452380192</v>
      </c>
    </row>
    <row r="30" spans="1:13" x14ac:dyDescent="0.25">
      <c r="A30" s="672"/>
      <c r="B30" s="678">
        <v>2</v>
      </c>
      <c r="C30" s="675"/>
      <c r="D30" s="667"/>
      <c r="E30" s="58" t="s">
        <v>39</v>
      </c>
      <c r="F30" s="72" t="s">
        <v>40</v>
      </c>
      <c r="G30" s="120" t="s">
        <v>41</v>
      </c>
      <c r="H30" s="72" t="s">
        <v>3</v>
      </c>
      <c r="I30" s="81">
        <v>0</v>
      </c>
      <c r="J30" s="82">
        <v>0</v>
      </c>
      <c r="K30" s="81">
        <v>31788235.289999999</v>
      </c>
      <c r="L30" s="82">
        <v>6.4433625690131252E-2</v>
      </c>
      <c r="M30" s="99">
        <v>118000000</v>
      </c>
    </row>
    <row r="31" spans="1:13" x14ac:dyDescent="0.25">
      <c r="A31" s="672"/>
      <c r="B31" s="678"/>
      <c r="C31" s="675"/>
      <c r="D31" s="667"/>
      <c r="E31" s="58" t="s">
        <v>35</v>
      </c>
      <c r="F31" s="72" t="s">
        <v>75</v>
      </c>
      <c r="G31" s="120" t="s">
        <v>76</v>
      </c>
      <c r="H31" s="72" t="s">
        <v>77</v>
      </c>
      <c r="I31" s="81">
        <v>0</v>
      </c>
      <c r="J31" s="82">
        <v>0</v>
      </c>
      <c r="K31" s="81">
        <v>0</v>
      </c>
      <c r="L31" s="82">
        <v>0</v>
      </c>
      <c r="M31" s="99">
        <v>0</v>
      </c>
    </row>
    <row r="32" spans="1:13" ht="30" x14ac:dyDescent="0.25">
      <c r="A32" s="672"/>
      <c r="B32" s="678"/>
      <c r="C32" s="676"/>
      <c r="D32" s="667"/>
      <c r="E32" s="58" t="s">
        <v>849</v>
      </c>
      <c r="F32" s="72" t="s">
        <v>78</v>
      </c>
      <c r="G32" s="120" t="s">
        <v>79</v>
      </c>
      <c r="H32" s="72" t="s">
        <v>77</v>
      </c>
      <c r="I32" s="81">
        <v>2502.54</v>
      </c>
      <c r="J32" s="82">
        <f>I32/M32</f>
        <v>0.19250032083574214</v>
      </c>
      <c r="K32" s="81">
        <v>7150.1</v>
      </c>
      <c r="L32" s="82">
        <f>K32/M32</f>
        <v>0.54999981778818319</v>
      </c>
      <c r="M32" s="99">
        <v>13000.186125068241</v>
      </c>
    </row>
    <row r="33" spans="1:13" x14ac:dyDescent="0.25">
      <c r="A33" s="672"/>
      <c r="B33" s="678">
        <v>3</v>
      </c>
      <c r="C33" s="667" t="s">
        <v>7</v>
      </c>
      <c r="D33" s="667" t="s">
        <v>8</v>
      </c>
      <c r="E33" s="58" t="s">
        <v>39</v>
      </c>
      <c r="F33" s="72" t="s">
        <v>40</v>
      </c>
      <c r="G33" s="120" t="s">
        <v>41</v>
      </c>
      <c r="H33" s="72" t="s">
        <v>3</v>
      </c>
      <c r="I33" s="81">
        <v>6341395.46</v>
      </c>
      <c r="J33" s="82">
        <v>2.0659861474444745E-2</v>
      </c>
      <c r="K33" s="81">
        <v>46748044.259999998</v>
      </c>
      <c r="L33" s="82">
        <v>0.15230214307006992</v>
      </c>
      <c r="M33" s="99">
        <v>74603548</v>
      </c>
    </row>
    <row r="34" spans="1:13" x14ac:dyDescent="0.25">
      <c r="A34" s="672"/>
      <c r="B34" s="678"/>
      <c r="C34" s="667"/>
      <c r="D34" s="667"/>
      <c r="E34" s="58" t="s">
        <v>35</v>
      </c>
      <c r="F34" s="72" t="s">
        <v>72</v>
      </c>
      <c r="G34" s="120" t="s">
        <v>73</v>
      </c>
      <c r="H34" s="72" t="s">
        <v>74</v>
      </c>
      <c r="I34" s="81">
        <v>0</v>
      </c>
      <c r="J34" s="82">
        <v>0</v>
      </c>
      <c r="K34" s="81">
        <v>25.56</v>
      </c>
      <c r="L34" s="82">
        <v>0.11668568819904131</v>
      </c>
      <c r="M34" s="99">
        <v>76.67</v>
      </c>
    </row>
    <row r="35" spans="1:13" x14ac:dyDescent="0.25">
      <c r="A35" s="672"/>
      <c r="B35" s="678"/>
      <c r="C35" s="667"/>
      <c r="D35" s="667"/>
      <c r="E35" s="58" t="s">
        <v>35</v>
      </c>
      <c r="F35" s="72" t="s">
        <v>80</v>
      </c>
      <c r="G35" s="120" t="s">
        <v>81</v>
      </c>
      <c r="H35" s="72" t="s">
        <v>48</v>
      </c>
      <c r="I35" s="81">
        <v>0</v>
      </c>
      <c r="J35" s="82">
        <v>0</v>
      </c>
      <c r="K35" s="81">
        <v>0</v>
      </c>
      <c r="L35" s="82">
        <v>0</v>
      </c>
      <c r="M35" s="99">
        <v>1</v>
      </c>
    </row>
    <row r="36" spans="1:13" x14ac:dyDescent="0.25">
      <c r="A36" s="672"/>
      <c r="B36" s="678"/>
      <c r="C36" s="667"/>
      <c r="D36" s="667"/>
      <c r="E36" s="58" t="s">
        <v>35</v>
      </c>
      <c r="F36" s="72" t="s">
        <v>82</v>
      </c>
      <c r="G36" s="120" t="s">
        <v>83</v>
      </c>
      <c r="H36" s="72" t="s">
        <v>48</v>
      </c>
      <c r="I36" s="81">
        <v>0</v>
      </c>
      <c r="J36" s="82">
        <v>0</v>
      </c>
      <c r="K36" s="81">
        <v>0.5</v>
      </c>
      <c r="L36" s="82">
        <v>0.125</v>
      </c>
      <c r="M36" s="99">
        <v>1</v>
      </c>
    </row>
    <row r="37" spans="1:13" x14ac:dyDescent="0.25">
      <c r="A37" s="672"/>
      <c r="B37" s="678">
        <v>4</v>
      </c>
      <c r="C37" s="667"/>
      <c r="D37" s="667"/>
      <c r="E37" s="58" t="s">
        <v>39</v>
      </c>
      <c r="F37" s="72" t="s">
        <v>40</v>
      </c>
      <c r="G37" s="120" t="s">
        <v>41</v>
      </c>
      <c r="H37" s="72" t="s">
        <v>3</v>
      </c>
      <c r="I37" s="81">
        <v>59101526.25</v>
      </c>
      <c r="J37" s="82">
        <v>3.6652744639296381E-2</v>
      </c>
      <c r="K37" s="81">
        <v>171101856.25</v>
      </c>
      <c r="L37" s="82">
        <v>0.10611151762668476</v>
      </c>
      <c r="M37" s="99">
        <v>499866335</v>
      </c>
    </row>
    <row r="38" spans="1:13" x14ac:dyDescent="0.25">
      <c r="A38" s="672"/>
      <c r="B38" s="678"/>
      <c r="C38" s="667"/>
      <c r="D38" s="51" t="s">
        <v>10</v>
      </c>
      <c r="E38" s="58" t="s">
        <v>39</v>
      </c>
      <c r="F38" s="72" t="s">
        <v>40</v>
      </c>
      <c r="G38" s="120" t="s">
        <v>41</v>
      </c>
      <c r="H38" s="378" t="s">
        <v>3</v>
      </c>
      <c r="I38" s="81">
        <v>793333.32</v>
      </c>
      <c r="J38" s="82">
        <v>0.29864709850535909</v>
      </c>
      <c r="K38" s="81">
        <v>1600833.32</v>
      </c>
      <c r="L38" s="82">
        <v>0.60262718602150867</v>
      </c>
      <c r="M38" s="99">
        <v>823491</v>
      </c>
    </row>
    <row r="39" spans="1:13" x14ac:dyDescent="0.25">
      <c r="A39" s="672"/>
      <c r="B39" s="678"/>
      <c r="C39" s="667"/>
      <c r="D39" s="667" t="s">
        <v>8</v>
      </c>
      <c r="E39" s="58" t="s">
        <v>35</v>
      </c>
      <c r="F39" s="72" t="s">
        <v>84</v>
      </c>
      <c r="G39" s="120" t="s">
        <v>85</v>
      </c>
      <c r="H39" s="378" t="s">
        <v>86</v>
      </c>
      <c r="I39" s="81">
        <v>56.96</v>
      </c>
      <c r="J39" s="82">
        <v>9.9996413802256046E-2</v>
      </c>
      <c r="K39" s="81">
        <v>113.92</v>
      </c>
      <c r="L39" s="82">
        <v>0.19999282760451209</v>
      </c>
      <c r="M39" s="99">
        <v>159.4937197601798</v>
      </c>
    </row>
    <row r="40" spans="1:13" ht="15.75" thickBot="1" x14ac:dyDescent="0.3">
      <c r="A40" s="673"/>
      <c r="B40" s="679"/>
      <c r="C40" s="668"/>
      <c r="D40" s="668"/>
      <c r="E40" s="65" t="s">
        <v>35</v>
      </c>
      <c r="F40" s="107" t="s">
        <v>87</v>
      </c>
      <c r="G40" s="121" t="s">
        <v>88</v>
      </c>
      <c r="H40" s="379" t="s">
        <v>89</v>
      </c>
      <c r="I40" s="83">
        <v>62383.360000000001</v>
      </c>
      <c r="J40" s="84">
        <v>5.000000161982622E-2</v>
      </c>
      <c r="K40" s="83">
        <v>124766.72</v>
      </c>
      <c r="L40" s="84">
        <v>0.10000000323965244</v>
      </c>
      <c r="M40" s="100">
        <v>187150.07393698805</v>
      </c>
    </row>
    <row r="41" spans="1:13" ht="30" x14ac:dyDescent="0.25">
      <c r="A41" s="689" t="s">
        <v>108</v>
      </c>
      <c r="B41" s="696">
        <v>1</v>
      </c>
      <c r="C41" s="639" t="s">
        <v>7</v>
      </c>
      <c r="D41" s="639" t="s">
        <v>8</v>
      </c>
      <c r="E41" s="60" t="s">
        <v>39</v>
      </c>
      <c r="F41" s="108" t="s">
        <v>40</v>
      </c>
      <c r="G41" s="122" t="s">
        <v>91</v>
      </c>
      <c r="H41" s="380" t="s">
        <v>3</v>
      </c>
      <c r="I41" s="85">
        <v>99630000</v>
      </c>
      <c r="J41" s="86">
        <v>0.14045217808312147</v>
      </c>
      <c r="K41" s="85">
        <v>406320000</v>
      </c>
      <c r="L41" s="86">
        <v>0.57280466725618706</v>
      </c>
      <c r="M41" s="101">
        <v>709351762</v>
      </c>
    </row>
    <row r="42" spans="1:13" x14ac:dyDescent="0.25">
      <c r="A42" s="690"/>
      <c r="B42" s="644"/>
      <c r="C42" s="640"/>
      <c r="D42" s="640"/>
      <c r="E42" s="61" t="s">
        <v>849</v>
      </c>
      <c r="F42" s="109" t="s">
        <v>92</v>
      </c>
      <c r="G42" s="123" t="s">
        <v>93</v>
      </c>
      <c r="H42" s="381" t="s">
        <v>48</v>
      </c>
      <c r="I42" s="87">
        <v>70</v>
      </c>
      <c r="J42" s="88">
        <v>0.58333333333333337</v>
      </c>
      <c r="K42" s="87">
        <v>100</v>
      </c>
      <c r="L42" s="88">
        <v>0.83333333333333337</v>
      </c>
      <c r="M42" s="102">
        <v>120</v>
      </c>
    </row>
    <row r="43" spans="1:13" x14ac:dyDescent="0.25">
      <c r="A43" s="690"/>
      <c r="B43" s="644"/>
      <c r="C43" s="640"/>
      <c r="D43" s="640"/>
      <c r="E43" s="61" t="s">
        <v>35</v>
      </c>
      <c r="F43" s="109" t="s">
        <v>94</v>
      </c>
      <c r="G43" s="123" t="s">
        <v>95</v>
      </c>
      <c r="H43" s="381" t="s">
        <v>48</v>
      </c>
      <c r="I43" s="87">
        <v>0</v>
      </c>
      <c r="J43" s="88">
        <v>0</v>
      </c>
      <c r="K43" s="87">
        <v>0</v>
      </c>
      <c r="L43" s="88">
        <v>0</v>
      </c>
      <c r="M43" s="102">
        <v>0</v>
      </c>
    </row>
    <row r="44" spans="1:13" ht="30" x14ac:dyDescent="0.25">
      <c r="A44" s="690"/>
      <c r="B44" s="644">
        <v>2</v>
      </c>
      <c r="C44" s="640"/>
      <c r="D44" s="640" t="s">
        <v>10</v>
      </c>
      <c r="E44" s="61" t="s">
        <v>39</v>
      </c>
      <c r="F44" s="109" t="s">
        <v>40</v>
      </c>
      <c r="G44" s="123" t="s">
        <v>91</v>
      </c>
      <c r="H44" s="381" t="s">
        <v>3</v>
      </c>
      <c r="I44" s="87">
        <v>11080000</v>
      </c>
      <c r="J44" s="88">
        <v>0.13694791112041016</v>
      </c>
      <c r="K44" s="87">
        <v>30140000</v>
      </c>
      <c r="L44" s="88">
        <v>0.37252798205497856</v>
      </c>
      <c r="M44" s="102">
        <v>80906674</v>
      </c>
    </row>
    <row r="45" spans="1:13" x14ac:dyDescent="0.25">
      <c r="A45" s="690"/>
      <c r="B45" s="644"/>
      <c r="C45" s="640"/>
      <c r="D45" s="640"/>
      <c r="E45" s="61" t="s">
        <v>849</v>
      </c>
      <c r="F45" s="109" t="s">
        <v>92</v>
      </c>
      <c r="G45" s="123" t="s">
        <v>93</v>
      </c>
      <c r="H45" s="381" t="s">
        <v>48</v>
      </c>
      <c r="I45" s="87">
        <v>10</v>
      </c>
      <c r="J45" s="88">
        <v>0.5</v>
      </c>
      <c r="K45" s="87">
        <v>15</v>
      </c>
      <c r="L45" s="88">
        <v>0.75</v>
      </c>
      <c r="M45" s="102">
        <v>20</v>
      </c>
    </row>
    <row r="46" spans="1:13" x14ac:dyDescent="0.25">
      <c r="A46" s="690"/>
      <c r="B46" s="644"/>
      <c r="C46" s="640"/>
      <c r="D46" s="640"/>
      <c r="E46" s="61" t="s">
        <v>35</v>
      </c>
      <c r="F46" s="109" t="s">
        <v>94</v>
      </c>
      <c r="G46" s="123" t="s">
        <v>95</v>
      </c>
      <c r="H46" s="381" t="s">
        <v>48</v>
      </c>
      <c r="I46" s="87">
        <v>0</v>
      </c>
      <c r="J46" s="88">
        <v>0</v>
      </c>
      <c r="K46" s="87">
        <v>0</v>
      </c>
      <c r="L46" s="88">
        <v>0</v>
      </c>
      <c r="M46" s="102">
        <v>0</v>
      </c>
    </row>
    <row r="47" spans="1:13" x14ac:dyDescent="0.25">
      <c r="A47" s="690"/>
      <c r="B47" s="644">
        <v>3</v>
      </c>
      <c r="C47" s="640"/>
      <c r="D47" s="640" t="s">
        <v>8</v>
      </c>
      <c r="E47" s="61" t="s">
        <v>35</v>
      </c>
      <c r="F47" s="109" t="s">
        <v>96</v>
      </c>
      <c r="G47" s="123" t="s">
        <v>97</v>
      </c>
      <c r="H47" s="381" t="s">
        <v>98</v>
      </c>
      <c r="I47" s="87">
        <v>20</v>
      </c>
      <c r="J47" s="88">
        <v>0.25</v>
      </c>
      <c r="K47" s="87">
        <v>50</v>
      </c>
      <c r="L47" s="88">
        <v>0.625</v>
      </c>
      <c r="M47" s="102">
        <v>80</v>
      </c>
    </row>
    <row r="48" spans="1:13" ht="30" x14ac:dyDescent="0.25">
      <c r="A48" s="690"/>
      <c r="B48" s="644"/>
      <c r="C48" s="640"/>
      <c r="D48" s="640"/>
      <c r="E48" s="61" t="s">
        <v>39</v>
      </c>
      <c r="F48" s="109" t="s">
        <v>40</v>
      </c>
      <c r="G48" s="123" t="s">
        <v>91</v>
      </c>
      <c r="H48" s="381" t="s">
        <v>3</v>
      </c>
      <c r="I48" s="87">
        <v>4670000</v>
      </c>
      <c r="J48" s="88">
        <v>3.2467695894016983E-2</v>
      </c>
      <c r="K48" s="87">
        <v>71360000</v>
      </c>
      <c r="L48" s="88">
        <v>0.49612307901435804</v>
      </c>
      <c r="M48" s="102">
        <v>143835276</v>
      </c>
    </row>
    <row r="49" spans="1:13" x14ac:dyDescent="0.25">
      <c r="A49" s="690"/>
      <c r="B49" s="644"/>
      <c r="C49" s="640"/>
      <c r="D49" s="640"/>
      <c r="E49" s="61" t="s">
        <v>849</v>
      </c>
      <c r="F49" s="109" t="s">
        <v>99</v>
      </c>
      <c r="G49" s="123" t="s">
        <v>100</v>
      </c>
      <c r="H49" s="381" t="s">
        <v>48</v>
      </c>
      <c r="I49" s="87">
        <v>260</v>
      </c>
      <c r="J49" s="88">
        <v>0.28888888888888886</v>
      </c>
      <c r="K49" s="87">
        <v>580</v>
      </c>
      <c r="L49" s="88">
        <v>0.64444444444444449</v>
      </c>
      <c r="M49" s="102">
        <v>900</v>
      </c>
    </row>
    <row r="50" spans="1:13" ht="30" x14ac:dyDescent="0.25">
      <c r="A50" s="690"/>
      <c r="B50" s="644"/>
      <c r="C50" s="640"/>
      <c r="D50" s="640"/>
      <c r="E50" s="61" t="s">
        <v>849</v>
      </c>
      <c r="F50" s="109" t="s">
        <v>101</v>
      </c>
      <c r="G50" s="123" t="s">
        <v>102</v>
      </c>
      <c r="H50" s="381" t="s">
        <v>98</v>
      </c>
      <c r="I50" s="87">
        <v>80</v>
      </c>
      <c r="J50" s="88">
        <v>0.27586206896551724</v>
      </c>
      <c r="K50" s="87">
        <v>190</v>
      </c>
      <c r="L50" s="88">
        <v>0.65517241379310343</v>
      </c>
      <c r="M50" s="102">
        <v>290</v>
      </c>
    </row>
    <row r="51" spans="1:13" ht="30" x14ac:dyDescent="0.25">
      <c r="A51" s="690"/>
      <c r="B51" s="644"/>
      <c r="C51" s="640"/>
      <c r="D51" s="640"/>
      <c r="E51" s="61" t="s">
        <v>849</v>
      </c>
      <c r="F51" s="109" t="s">
        <v>103</v>
      </c>
      <c r="G51" s="123" t="s">
        <v>104</v>
      </c>
      <c r="H51" s="381" t="s">
        <v>98</v>
      </c>
      <c r="I51" s="87">
        <v>90</v>
      </c>
      <c r="J51" s="88">
        <v>0.27272727272727271</v>
      </c>
      <c r="K51" s="87">
        <v>210</v>
      </c>
      <c r="L51" s="88">
        <v>0.63636363636363635</v>
      </c>
      <c r="M51" s="102">
        <v>330</v>
      </c>
    </row>
    <row r="52" spans="1:13" x14ac:dyDescent="0.25">
      <c r="A52" s="690"/>
      <c r="B52" s="644"/>
      <c r="C52" s="640"/>
      <c r="D52" s="640"/>
      <c r="E52" s="61" t="s">
        <v>35</v>
      </c>
      <c r="F52" s="109" t="s">
        <v>105</v>
      </c>
      <c r="G52" s="123" t="s">
        <v>100</v>
      </c>
      <c r="H52" s="381" t="s">
        <v>98</v>
      </c>
      <c r="I52" s="87">
        <v>260</v>
      </c>
      <c r="J52" s="88">
        <v>0.28888888888888886</v>
      </c>
      <c r="K52" s="87">
        <v>580</v>
      </c>
      <c r="L52" s="88">
        <v>0.64444444444444449</v>
      </c>
      <c r="M52" s="102">
        <v>900</v>
      </c>
    </row>
    <row r="53" spans="1:13" ht="30" x14ac:dyDescent="0.25">
      <c r="A53" s="690"/>
      <c r="B53" s="644"/>
      <c r="C53" s="640"/>
      <c r="D53" s="640"/>
      <c r="E53" s="61" t="s">
        <v>35</v>
      </c>
      <c r="F53" s="109" t="s">
        <v>106</v>
      </c>
      <c r="G53" s="123" t="s">
        <v>102</v>
      </c>
      <c r="H53" s="381" t="s">
        <v>98</v>
      </c>
      <c r="I53" s="87">
        <v>80</v>
      </c>
      <c r="J53" s="88">
        <v>0.27586206896551724</v>
      </c>
      <c r="K53" s="87">
        <v>190</v>
      </c>
      <c r="L53" s="88">
        <v>0.65517241379310343</v>
      </c>
      <c r="M53" s="102">
        <v>290</v>
      </c>
    </row>
    <row r="54" spans="1:13" ht="30" x14ac:dyDescent="0.25">
      <c r="A54" s="690"/>
      <c r="B54" s="644"/>
      <c r="C54" s="640"/>
      <c r="D54" s="640"/>
      <c r="E54" s="61" t="s">
        <v>35</v>
      </c>
      <c r="F54" s="109" t="s">
        <v>107</v>
      </c>
      <c r="G54" s="123" t="s">
        <v>104</v>
      </c>
      <c r="H54" s="381" t="s">
        <v>98</v>
      </c>
      <c r="I54" s="87">
        <v>90</v>
      </c>
      <c r="J54" s="88">
        <v>0.27272727272727271</v>
      </c>
      <c r="K54" s="87">
        <v>210</v>
      </c>
      <c r="L54" s="88">
        <v>0.63636363636363635</v>
      </c>
      <c r="M54" s="102">
        <v>330</v>
      </c>
    </row>
    <row r="55" spans="1:13" ht="30" x14ac:dyDescent="0.25">
      <c r="A55" s="690"/>
      <c r="B55" s="644">
        <v>4</v>
      </c>
      <c r="C55" s="640"/>
      <c r="D55" s="640" t="s">
        <v>10</v>
      </c>
      <c r="E55" s="61" t="s">
        <v>39</v>
      </c>
      <c r="F55" s="109" t="s">
        <v>40</v>
      </c>
      <c r="G55" s="123" t="s">
        <v>91</v>
      </c>
      <c r="H55" s="381" t="s">
        <v>3</v>
      </c>
      <c r="I55" s="87">
        <v>1810000</v>
      </c>
      <c r="J55" s="88">
        <v>0.14382002187653503</v>
      </c>
      <c r="K55" s="87">
        <v>5040000</v>
      </c>
      <c r="L55" s="88">
        <v>0.40047122113687106</v>
      </c>
      <c r="M55" s="102">
        <v>12585174</v>
      </c>
    </row>
    <row r="56" spans="1:13" x14ac:dyDescent="0.25">
      <c r="A56" s="690"/>
      <c r="B56" s="644"/>
      <c r="C56" s="640"/>
      <c r="D56" s="640"/>
      <c r="E56" s="61" t="s">
        <v>849</v>
      </c>
      <c r="F56" s="109" t="s">
        <v>99</v>
      </c>
      <c r="G56" s="123" t="s">
        <v>100</v>
      </c>
      <c r="H56" s="381" t="s">
        <v>48</v>
      </c>
      <c r="I56" s="87">
        <v>200</v>
      </c>
      <c r="J56" s="88">
        <v>0.25</v>
      </c>
      <c r="K56" s="87">
        <v>500</v>
      </c>
      <c r="L56" s="88">
        <v>0.625</v>
      </c>
      <c r="M56" s="102">
        <v>800</v>
      </c>
    </row>
    <row r="57" spans="1:13" ht="15.75" thickBot="1" x14ac:dyDescent="0.3">
      <c r="A57" s="691"/>
      <c r="B57" s="638"/>
      <c r="C57" s="688"/>
      <c r="D57" s="688"/>
      <c r="E57" s="66" t="s">
        <v>35</v>
      </c>
      <c r="F57" s="110" t="s">
        <v>105</v>
      </c>
      <c r="G57" s="124" t="s">
        <v>100</v>
      </c>
      <c r="H57" s="382" t="s">
        <v>98</v>
      </c>
      <c r="I57" s="89">
        <v>200</v>
      </c>
      <c r="J57" s="90">
        <v>0.25</v>
      </c>
      <c r="K57" s="89">
        <v>500</v>
      </c>
      <c r="L57" s="90">
        <v>0.625</v>
      </c>
      <c r="M57" s="103">
        <v>800</v>
      </c>
    </row>
    <row r="58" spans="1:13" x14ac:dyDescent="0.25">
      <c r="A58" s="671" t="s">
        <v>17</v>
      </c>
      <c r="B58" s="677">
        <v>1</v>
      </c>
      <c r="C58" s="666" t="s">
        <v>14</v>
      </c>
      <c r="D58" s="52" t="s">
        <v>8</v>
      </c>
      <c r="E58" s="57" t="s">
        <v>39</v>
      </c>
      <c r="F58" s="111" t="s">
        <v>40</v>
      </c>
      <c r="G58" s="125" t="s">
        <v>109</v>
      </c>
      <c r="H58" s="383" t="s">
        <v>3</v>
      </c>
      <c r="I58" s="79">
        <v>14373796</v>
      </c>
      <c r="J58" s="80">
        <v>0.13003304762536555</v>
      </c>
      <c r="K58" s="79">
        <v>46367085</v>
      </c>
      <c r="L58" s="80">
        <v>0.41946145416662184</v>
      </c>
      <c r="M58" s="98">
        <v>110539561</v>
      </c>
    </row>
    <row r="59" spans="1:13" x14ac:dyDescent="0.25">
      <c r="A59" s="672"/>
      <c r="B59" s="678"/>
      <c r="C59" s="667"/>
      <c r="D59" s="51" t="s">
        <v>10</v>
      </c>
      <c r="E59" s="58" t="s">
        <v>39</v>
      </c>
      <c r="F59" s="112" t="s">
        <v>40</v>
      </c>
      <c r="G59" s="126" t="s">
        <v>109</v>
      </c>
      <c r="H59" s="378" t="s">
        <v>3</v>
      </c>
      <c r="I59" s="81">
        <v>583258</v>
      </c>
      <c r="J59" s="82">
        <v>0.12164376270646308</v>
      </c>
      <c r="K59" s="81">
        <v>2011235</v>
      </c>
      <c r="L59" s="82">
        <v>0.41946135858733746</v>
      </c>
      <c r="M59" s="99">
        <v>4794804</v>
      </c>
    </row>
    <row r="60" spans="1:13" ht="30" x14ac:dyDescent="0.25">
      <c r="A60" s="672"/>
      <c r="B60" s="678"/>
      <c r="C60" s="667"/>
      <c r="D60" s="51" t="s">
        <v>8</v>
      </c>
      <c r="E60" s="58" t="s">
        <v>35</v>
      </c>
      <c r="F60" s="112" t="s">
        <v>110</v>
      </c>
      <c r="G60" s="126" t="s">
        <v>111</v>
      </c>
      <c r="H60" s="378" t="s">
        <v>112</v>
      </c>
      <c r="I60" s="81">
        <v>176</v>
      </c>
      <c r="J60" s="82">
        <v>6.6490366452587837E-2</v>
      </c>
      <c r="K60" s="81">
        <v>882</v>
      </c>
      <c r="L60" s="82">
        <v>0.33320740460899129</v>
      </c>
      <c r="M60" s="99">
        <v>2647</v>
      </c>
    </row>
    <row r="61" spans="1:13" ht="30" x14ac:dyDescent="0.25">
      <c r="A61" s="672"/>
      <c r="B61" s="678"/>
      <c r="C61" s="667"/>
      <c r="D61" s="51" t="s">
        <v>8</v>
      </c>
      <c r="E61" s="58" t="s">
        <v>35</v>
      </c>
      <c r="F61" s="112" t="s">
        <v>113</v>
      </c>
      <c r="G61" s="126" t="s">
        <v>114</v>
      </c>
      <c r="H61" s="378" t="s">
        <v>112</v>
      </c>
      <c r="I61" s="81">
        <v>240</v>
      </c>
      <c r="J61" s="82">
        <v>6.6555740432612309E-2</v>
      </c>
      <c r="K61" s="81">
        <v>1201</v>
      </c>
      <c r="L61" s="82">
        <v>0.33305601774819743</v>
      </c>
      <c r="M61" s="99">
        <v>3606</v>
      </c>
    </row>
    <row r="62" spans="1:13" ht="30" x14ac:dyDescent="0.25">
      <c r="A62" s="672"/>
      <c r="B62" s="678"/>
      <c r="C62" s="667"/>
      <c r="D62" s="51" t="s">
        <v>10</v>
      </c>
      <c r="E62" s="58" t="s">
        <v>35</v>
      </c>
      <c r="F62" s="112" t="s">
        <v>113</v>
      </c>
      <c r="G62" s="126" t="s">
        <v>114</v>
      </c>
      <c r="H62" s="378" t="s">
        <v>112</v>
      </c>
      <c r="I62" s="81">
        <v>5</v>
      </c>
      <c r="J62" s="82">
        <v>6.4935064935064929E-2</v>
      </c>
      <c r="K62" s="81">
        <v>26</v>
      </c>
      <c r="L62" s="82">
        <v>0.33766233766233766</v>
      </c>
      <c r="M62" s="99">
        <v>77</v>
      </c>
    </row>
    <row r="63" spans="1:13" ht="30" x14ac:dyDescent="0.25">
      <c r="A63" s="672"/>
      <c r="B63" s="678"/>
      <c r="C63" s="667"/>
      <c r="D63" s="51" t="s">
        <v>8</v>
      </c>
      <c r="E63" s="58" t="s">
        <v>35</v>
      </c>
      <c r="F63" s="112" t="s">
        <v>115</v>
      </c>
      <c r="G63" s="126" t="s">
        <v>116</v>
      </c>
      <c r="H63" s="378" t="s">
        <v>112</v>
      </c>
      <c r="I63" s="81">
        <v>399</v>
      </c>
      <c r="J63" s="82">
        <v>6.6588785046728965E-2</v>
      </c>
      <c r="K63" s="81">
        <v>1997</v>
      </c>
      <c r="L63" s="82">
        <v>0.33327770360480641</v>
      </c>
      <c r="M63" s="99">
        <v>5992</v>
      </c>
    </row>
    <row r="64" spans="1:13" ht="30" x14ac:dyDescent="0.25">
      <c r="A64" s="672"/>
      <c r="B64" s="678"/>
      <c r="C64" s="667"/>
      <c r="D64" s="51" t="s">
        <v>10</v>
      </c>
      <c r="E64" s="58" t="s">
        <v>35</v>
      </c>
      <c r="F64" s="112" t="s">
        <v>115</v>
      </c>
      <c r="G64" s="126" t="s">
        <v>116</v>
      </c>
      <c r="H64" s="378" t="s">
        <v>112</v>
      </c>
      <c r="I64" s="81">
        <v>17</v>
      </c>
      <c r="J64" s="82">
        <v>6.7193675889328064E-2</v>
      </c>
      <c r="K64" s="81">
        <v>84</v>
      </c>
      <c r="L64" s="82">
        <v>0.33201581027667987</v>
      </c>
      <c r="M64" s="99">
        <v>253</v>
      </c>
    </row>
    <row r="65" spans="1:13" x14ac:dyDescent="0.25">
      <c r="A65" s="672"/>
      <c r="B65" s="678"/>
      <c r="C65" s="667"/>
      <c r="D65" s="51" t="s">
        <v>8</v>
      </c>
      <c r="E65" s="58" t="s">
        <v>35</v>
      </c>
      <c r="F65" s="112" t="s">
        <v>117</v>
      </c>
      <c r="G65" s="126" t="s">
        <v>118</v>
      </c>
      <c r="H65" s="378" t="s">
        <v>112</v>
      </c>
      <c r="I65" s="81">
        <v>4</v>
      </c>
      <c r="J65" s="82">
        <v>6.0606060606060608E-2</v>
      </c>
      <c r="K65" s="81">
        <v>22</v>
      </c>
      <c r="L65" s="82">
        <v>0.33333333333333331</v>
      </c>
      <c r="M65" s="99">
        <v>66</v>
      </c>
    </row>
    <row r="66" spans="1:13" x14ac:dyDescent="0.25">
      <c r="A66" s="672"/>
      <c r="B66" s="678"/>
      <c r="C66" s="667"/>
      <c r="D66" s="51" t="s">
        <v>10</v>
      </c>
      <c r="E66" s="58" t="s">
        <v>35</v>
      </c>
      <c r="F66" s="112" t="s">
        <v>119</v>
      </c>
      <c r="G66" s="126" t="s">
        <v>120</v>
      </c>
      <c r="H66" s="378" t="s">
        <v>112</v>
      </c>
      <c r="I66" s="81">
        <v>162</v>
      </c>
      <c r="J66" s="82">
        <v>6.6776586974443525E-2</v>
      </c>
      <c r="K66" s="81">
        <v>809</v>
      </c>
      <c r="L66" s="82">
        <v>0.33347073371805441</v>
      </c>
      <c r="M66" s="99">
        <v>2426</v>
      </c>
    </row>
    <row r="67" spans="1:13" x14ac:dyDescent="0.25">
      <c r="A67" s="672"/>
      <c r="B67" s="678">
        <v>2</v>
      </c>
      <c r="C67" s="667" t="s">
        <v>15</v>
      </c>
      <c r="D67" s="51" t="s">
        <v>8</v>
      </c>
      <c r="E67" s="58" t="s">
        <v>121</v>
      </c>
      <c r="F67" s="112" t="s">
        <v>122</v>
      </c>
      <c r="G67" s="126" t="s">
        <v>123</v>
      </c>
      <c r="H67" s="378" t="s">
        <v>112</v>
      </c>
      <c r="I67" s="81">
        <v>25013</v>
      </c>
      <c r="J67" s="82">
        <v>0.32150385604113113</v>
      </c>
      <c r="K67" s="81">
        <v>52298</v>
      </c>
      <c r="L67" s="82">
        <v>0.67221079691516705</v>
      </c>
      <c r="M67" s="99">
        <v>77800</v>
      </c>
    </row>
    <row r="68" spans="1:13" x14ac:dyDescent="0.25">
      <c r="A68" s="672"/>
      <c r="B68" s="678"/>
      <c r="C68" s="667"/>
      <c r="D68" s="51" t="s">
        <v>8</v>
      </c>
      <c r="E68" s="58" t="s">
        <v>39</v>
      </c>
      <c r="F68" s="112" t="s">
        <v>40</v>
      </c>
      <c r="G68" s="126" t="s">
        <v>41</v>
      </c>
      <c r="H68" s="378" t="s">
        <v>3</v>
      </c>
      <c r="I68" s="81">
        <v>88000000</v>
      </c>
      <c r="J68" s="82">
        <v>0.40757561159800493</v>
      </c>
      <c r="K68" s="81">
        <v>155704671</v>
      </c>
      <c r="L68" s="82">
        <v>0.72115257399421751</v>
      </c>
      <c r="M68" s="99">
        <v>215910858</v>
      </c>
    </row>
    <row r="69" spans="1:13" x14ac:dyDescent="0.25">
      <c r="A69" s="672"/>
      <c r="B69" s="678">
        <v>3</v>
      </c>
      <c r="C69" s="668" t="s">
        <v>14</v>
      </c>
      <c r="D69" s="51" t="s">
        <v>8</v>
      </c>
      <c r="E69" s="58" t="s">
        <v>39</v>
      </c>
      <c r="F69" s="112" t="s">
        <v>40</v>
      </c>
      <c r="G69" s="126" t="s">
        <v>41</v>
      </c>
      <c r="H69" s="378" t="s">
        <v>3</v>
      </c>
      <c r="I69" s="81">
        <v>155294118</v>
      </c>
      <c r="J69" s="82">
        <v>0.375</v>
      </c>
      <c r="K69" s="81">
        <v>278823530</v>
      </c>
      <c r="L69" s="82">
        <v>0.67329545443569216</v>
      </c>
      <c r="M69" s="99">
        <v>414117648</v>
      </c>
    </row>
    <row r="70" spans="1:13" x14ac:dyDescent="0.25">
      <c r="A70" s="672"/>
      <c r="B70" s="678"/>
      <c r="C70" s="675"/>
      <c r="D70" s="51" t="s">
        <v>10</v>
      </c>
      <c r="E70" s="58" t="s">
        <v>39</v>
      </c>
      <c r="F70" s="112" t="s">
        <v>40</v>
      </c>
      <c r="G70" s="126" t="s">
        <v>41</v>
      </c>
      <c r="H70" s="378" t="s">
        <v>3</v>
      </c>
      <c r="I70" s="81">
        <v>4000000</v>
      </c>
      <c r="J70" s="82">
        <v>0.33333333333333331</v>
      </c>
      <c r="K70" s="81">
        <v>7400000</v>
      </c>
      <c r="L70" s="82">
        <v>0.6166666666666667</v>
      </c>
      <c r="M70" s="99">
        <v>12000000</v>
      </c>
    </row>
    <row r="71" spans="1:13" x14ac:dyDescent="0.25">
      <c r="A71" s="672"/>
      <c r="B71" s="678"/>
      <c r="C71" s="675"/>
      <c r="D71" s="51" t="s">
        <v>8</v>
      </c>
      <c r="E71" s="58" t="s">
        <v>35</v>
      </c>
      <c r="F71" s="112" t="s">
        <v>124</v>
      </c>
      <c r="G71" s="126" t="s">
        <v>125</v>
      </c>
      <c r="H71" s="378" t="s">
        <v>112</v>
      </c>
      <c r="I71" s="81">
        <v>12320</v>
      </c>
      <c r="J71" s="82">
        <v>0.20004221670157663</v>
      </c>
      <c r="K71" s="81">
        <v>33873</v>
      </c>
      <c r="L71" s="82">
        <v>0.55000243557893713</v>
      </c>
      <c r="M71" s="99">
        <v>61587</v>
      </c>
    </row>
    <row r="72" spans="1:13" x14ac:dyDescent="0.25">
      <c r="A72" s="672"/>
      <c r="B72" s="678"/>
      <c r="C72" s="675"/>
      <c r="D72" s="51" t="s">
        <v>10</v>
      </c>
      <c r="E72" s="58" t="s">
        <v>35</v>
      </c>
      <c r="F72" s="112" t="s">
        <v>126</v>
      </c>
      <c r="G72" s="126" t="s">
        <v>127</v>
      </c>
      <c r="H72" s="378" t="s">
        <v>112</v>
      </c>
      <c r="I72" s="81">
        <v>346</v>
      </c>
      <c r="J72" s="82">
        <v>0.1997690531177829</v>
      </c>
      <c r="K72" s="81">
        <v>953</v>
      </c>
      <c r="L72" s="82">
        <v>0.55023094688221708</v>
      </c>
      <c r="M72" s="99">
        <v>1732</v>
      </c>
    </row>
    <row r="73" spans="1:13" x14ac:dyDescent="0.25">
      <c r="A73" s="672"/>
      <c r="B73" s="678">
        <v>4</v>
      </c>
      <c r="C73" s="675"/>
      <c r="D73" s="51" t="s">
        <v>8</v>
      </c>
      <c r="E73" s="58" t="s">
        <v>39</v>
      </c>
      <c r="F73" s="112" t="s">
        <v>40</v>
      </c>
      <c r="G73" s="126" t="s">
        <v>41</v>
      </c>
      <c r="H73" s="378" t="s">
        <v>3</v>
      </c>
      <c r="I73" s="81">
        <v>16117647</v>
      </c>
      <c r="J73" s="82">
        <v>0.19377652117239408</v>
      </c>
      <c r="K73" s="81">
        <v>44352941</v>
      </c>
      <c r="L73" s="82">
        <v>0.53323903983903143</v>
      </c>
      <c r="M73" s="99">
        <v>83176470</v>
      </c>
    </row>
    <row r="74" spans="1:13" x14ac:dyDescent="0.25">
      <c r="A74" s="672"/>
      <c r="B74" s="678"/>
      <c r="C74" s="675"/>
      <c r="D74" s="51" t="s">
        <v>10</v>
      </c>
      <c r="E74" s="58" t="s">
        <v>39</v>
      </c>
      <c r="F74" s="112" t="s">
        <v>40</v>
      </c>
      <c r="G74" s="126" t="s">
        <v>41</v>
      </c>
      <c r="H74" s="378" t="s">
        <v>3</v>
      </c>
      <c r="I74" s="81">
        <v>4900000</v>
      </c>
      <c r="J74" s="82">
        <v>0.28654970760233917</v>
      </c>
      <c r="K74" s="81">
        <v>9500000</v>
      </c>
      <c r="L74" s="82">
        <v>0.55555555555555558</v>
      </c>
      <c r="M74" s="99">
        <v>17100000</v>
      </c>
    </row>
    <row r="75" spans="1:13" ht="30" x14ac:dyDescent="0.25">
      <c r="A75" s="672"/>
      <c r="B75" s="678"/>
      <c r="C75" s="675"/>
      <c r="D75" s="51" t="s">
        <v>8</v>
      </c>
      <c r="E75" s="58" t="s">
        <v>35</v>
      </c>
      <c r="F75" s="112" t="s">
        <v>72</v>
      </c>
      <c r="G75" s="126" t="s">
        <v>128</v>
      </c>
      <c r="H75" s="378" t="s">
        <v>112</v>
      </c>
      <c r="I75" s="81">
        <v>9</v>
      </c>
      <c r="J75" s="82">
        <v>0.19148936170212766</v>
      </c>
      <c r="K75" s="81">
        <v>26</v>
      </c>
      <c r="L75" s="82">
        <v>0.55319148936170215</v>
      </c>
      <c r="M75" s="99">
        <v>47</v>
      </c>
    </row>
    <row r="76" spans="1:13" ht="30" x14ac:dyDescent="0.25">
      <c r="A76" s="672"/>
      <c r="B76" s="678"/>
      <c r="C76" s="675"/>
      <c r="D76" s="51" t="s">
        <v>10</v>
      </c>
      <c r="E76" s="58" t="s">
        <v>35</v>
      </c>
      <c r="F76" s="112" t="s">
        <v>72</v>
      </c>
      <c r="G76" s="126" t="s">
        <v>128</v>
      </c>
      <c r="H76" s="378" t="s">
        <v>112</v>
      </c>
      <c r="I76" s="81">
        <v>1</v>
      </c>
      <c r="J76" s="82">
        <v>0.33333333333333331</v>
      </c>
      <c r="K76" s="81">
        <v>1</v>
      </c>
      <c r="L76" s="82">
        <v>0.33333333333333331</v>
      </c>
      <c r="M76" s="99">
        <v>3</v>
      </c>
    </row>
    <row r="77" spans="1:13" x14ac:dyDescent="0.25">
      <c r="A77" s="672"/>
      <c r="B77" s="678">
        <v>5</v>
      </c>
      <c r="C77" s="675"/>
      <c r="D77" s="51" t="s">
        <v>8</v>
      </c>
      <c r="E77" s="58" t="s">
        <v>39</v>
      </c>
      <c r="F77" s="112" t="s">
        <v>40</v>
      </c>
      <c r="G77" s="126" t="s">
        <v>109</v>
      </c>
      <c r="H77" s="378" t="s">
        <v>3</v>
      </c>
      <c r="I77" s="81">
        <v>10865833</v>
      </c>
      <c r="J77" s="82">
        <v>0.3322287002616624</v>
      </c>
      <c r="K77" s="81">
        <v>31865833</v>
      </c>
      <c r="L77" s="82">
        <v>0.97431501849376767</v>
      </c>
      <c r="M77" s="99">
        <v>32705883</v>
      </c>
    </row>
    <row r="78" spans="1:13" ht="30" x14ac:dyDescent="0.25">
      <c r="A78" s="672"/>
      <c r="B78" s="678"/>
      <c r="C78" s="675"/>
      <c r="D78" s="51" t="s">
        <v>8</v>
      </c>
      <c r="E78" s="58" t="s">
        <v>35</v>
      </c>
      <c r="F78" s="112" t="s">
        <v>129</v>
      </c>
      <c r="G78" s="126" t="s">
        <v>130</v>
      </c>
      <c r="H78" s="378" t="s">
        <v>112</v>
      </c>
      <c r="I78" s="81">
        <v>100</v>
      </c>
      <c r="J78" s="82">
        <v>0.55865921787709494</v>
      </c>
      <c r="K78" s="81">
        <v>179</v>
      </c>
      <c r="L78" s="82">
        <v>1</v>
      </c>
      <c r="M78" s="99">
        <v>179</v>
      </c>
    </row>
    <row r="79" spans="1:13" ht="30" x14ac:dyDescent="0.25">
      <c r="A79" s="672"/>
      <c r="B79" s="678"/>
      <c r="C79" s="676"/>
      <c r="D79" s="51" t="s">
        <v>8</v>
      </c>
      <c r="E79" s="58" t="s">
        <v>35</v>
      </c>
      <c r="F79" s="112" t="s">
        <v>131</v>
      </c>
      <c r="G79" s="126" t="s">
        <v>132</v>
      </c>
      <c r="H79" s="378" t="s">
        <v>112</v>
      </c>
      <c r="I79" s="81">
        <v>34</v>
      </c>
      <c r="J79" s="82">
        <v>1</v>
      </c>
      <c r="K79" s="81">
        <v>34</v>
      </c>
      <c r="L79" s="82">
        <v>1</v>
      </c>
      <c r="M79" s="99">
        <v>34</v>
      </c>
    </row>
    <row r="80" spans="1:13" x14ac:dyDescent="0.25">
      <c r="A80" s="672"/>
      <c r="B80" s="678">
        <v>6</v>
      </c>
      <c r="C80" s="667" t="s">
        <v>7</v>
      </c>
      <c r="D80" s="51" t="s">
        <v>8</v>
      </c>
      <c r="E80" s="58" t="s">
        <v>39</v>
      </c>
      <c r="F80" s="112" t="s">
        <v>40</v>
      </c>
      <c r="G80" s="126" t="s">
        <v>109</v>
      </c>
      <c r="H80" s="378" t="s">
        <v>3</v>
      </c>
      <c r="I80" s="81">
        <v>7375000</v>
      </c>
      <c r="J80" s="82">
        <v>0.12863594064809211</v>
      </c>
      <c r="K80" s="81">
        <v>30560000</v>
      </c>
      <c r="L80" s="82">
        <v>0.53303245372280605</v>
      </c>
      <c r="M80" s="99">
        <v>57332344</v>
      </c>
    </row>
    <row r="81" spans="1:13" x14ac:dyDescent="0.25">
      <c r="A81" s="672"/>
      <c r="B81" s="678"/>
      <c r="C81" s="667"/>
      <c r="D81" s="51" t="s">
        <v>8</v>
      </c>
      <c r="E81" s="58" t="s">
        <v>35</v>
      </c>
      <c r="F81" s="112" t="s">
        <v>133</v>
      </c>
      <c r="G81" s="126" t="s">
        <v>134</v>
      </c>
      <c r="H81" s="378" t="s">
        <v>112</v>
      </c>
      <c r="I81" s="81">
        <v>3800</v>
      </c>
      <c r="J81" s="82">
        <v>0.46194991490396303</v>
      </c>
      <c r="K81" s="81">
        <v>6700</v>
      </c>
      <c r="L81" s="82">
        <v>0.8144906394359348</v>
      </c>
      <c r="M81" s="99">
        <v>8226</v>
      </c>
    </row>
    <row r="82" spans="1:13" ht="15.75" thickBot="1" x14ac:dyDescent="0.3">
      <c r="A82" s="673"/>
      <c r="B82" s="679"/>
      <c r="C82" s="668"/>
      <c r="D82" s="63" t="s">
        <v>8</v>
      </c>
      <c r="E82" s="65" t="s">
        <v>35</v>
      </c>
      <c r="F82" s="131" t="s">
        <v>135</v>
      </c>
      <c r="G82" s="132" t="s">
        <v>136</v>
      </c>
      <c r="H82" s="379" t="s">
        <v>137</v>
      </c>
      <c r="I82" s="83">
        <v>3925</v>
      </c>
      <c r="J82" s="84">
        <v>0.44320234869015357</v>
      </c>
      <c r="K82" s="83">
        <v>6920</v>
      </c>
      <c r="L82" s="84">
        <v>0.78139114724480574</v>
      </c>
      <c r="M82" s="100">
        <v>8856</v>
      </c>
    </row>
    <row r="83" spans="1:13" s="3" customFormat="1" ht="26.25" customHeight="1" x14ac:dyDescent="0.25">
      <c r="A83" s="689" t="s">
        <v>19</v>
      </c>
      <c r="B83" s="696">
        <v>1</v>
      </c>
      <c r="C83" s="699" t="s">
        <v>14</v>
      </c>
      <c r="D83" s="54" t="s">
        <v>8</v>
      </c>
      <c r="E83" s="60" t="s">
        <v>35</v>
      </c>
      <c r="F83" s="114" t="s">
        <v>176</v>
      </c>
      <c r="G83" s="128" t="s">
        <v>177</v>
      </c>
      <c r="H83" s="380" t="s">
        <v>48</v>
      </c>
      <c r="I83" s="85">
        <v>16</v>
      </c>
      <c r="J83" s="86">
        <v>0.88888888888888884</v>
      </c>
      <c r="K83" s="85">
        <v>2</v>
      </c>
      <c r="L83" s="86">
        <v>0.1111111111111111</v>
      </c>
      <c r="M83" s="101">
        <v>18</v>
      </c>
    </row>
    <row r="84" spans="1:13" s="3" customFormat="1" ht="15" customHeight="1" x14ac:dyDescent="0.25">
      <c r="A84" s="690"/>
      <c r="B84" s="644"/>
      <c r="C84" s="700"/>
      <c r="D84" s="55" t="s">
        <v>10</v>
      </c>
      <c r="E84" s="61" t="s">
        <v>35</v>
      </c>
      <c r="F84" s="115" t="s">
        <v>176</v>
      </c>
      <c r="G84" s="129" t="s">
        <v>177</v>
      </c>
      <c r="H84" s="381" t="s">
        <v>48</v>
      </c>
      <c r="I84" s="87">
        <v>2</v>
      </c>
      <c r="J84" s="88">
        <v>1</v>
      </c>
      <c r="K84" s="87">
        <v>2</v>
      </c>
      <c r="L84" s="88">
        <v>1</v>
      </c>
      <c r="M84" s="102">
        <v>2</v>
      </c>
    </row>
    <row r="85" spans="1:13" s="3" customFormat="1" x14ac:dyDescent="0.25">
      <c r="A85" s="690"/>
      <c r="B85" s="644"/>
      <c r="C85" s="700"/>
      <c r="D85" s="55" t="s">
        <v>8</v>
      </c>
      <c r="E85" s="61" t="s">
        <v>39</v>
      </c>
      <c r="F85" s="115" t="s">
        <v>178</v>
      </c>
      <c r="G85" s="129" t="s">
        <v>179</v>
      </c>
      <c r="H85" s="381" t="s">
        <v>180</v>
      </c>
      <c r="I85" s="87">
        <v>21147634</v>
      </c>
      <c r="J85" s="88">
        <v>0.41834199068439049</v>
      </c>
      <c r="K85" s="87">
        <v>46806681</v>
      </c>
      <c r="L85" s="88">
        <v>0.92592864558130894</v>
      </c>
      <c r="M85" s="102">
        <v>50551067</v>
      </c>
    </row>
    <row r="86" spans="1:13" s="3" customFormat="1" x14ac:dyDescent="0.25">
      <c r="A86" s="690"/>
      <c r="B86" s="644"/>
      <c r="C86" s="700"/>
      <c r="D86" s="55" t="s">
        <v>10</v>
      </c>
      <c r="E86" s="61" t="s">
        <v>39</v>
      </c>
      <c r="F86" s="115" t="s">
        <v>178</v>
      </c>
      <c r="G86" s="129" t="s">
        <v>179</v>
      </c>
      <c r="H86" s="381" t="s">
        <v>180</v>
      </c>
      <c r="I86" s="87">
        <v>1264037</v>
      </c>
      <c r="J86" s="88">
        <v>0.41834224821928434</v>
      </c>
      <c r="K86" s="87">
        <v>2797730</v>
      </c>
      <c r="L86" s="88">
        <v>0.92592911292196223</v>
      </c>
      <c r="M86" s="102">
        <v>3021538</v>
      </c>
    </row>
    <row r="87" spans="1:13" s="3" customFormat="1" ht="30" x14ac:dyDescent="0.25">
      <c r="A87" s="690"/>
      <c r="B87" s="644">
        <v>2</v>
      </c>
      <c r="C87" s="700"/>
      <c r="D87" s="55" t="s">
        <v>8</v>
      </c>
      <c r="E87" s="61" t="s">
        <v>35</v>
      </c>
      <c r="F87" s="115" t="s">
        <v>181</v>
      </c>
      <c r="G87" s="129" t="s">
        <v>182</v>
      </c>
      <c r="H87" s="381" t="s">
        <v>48</v>
      </c>
      <c r="I87" s="87">
        <v>2</v>
      </c>
      <c r="J87" s="88">
        <v>0.25</v>
      </c>
      <c r="K87" s="87">
        <v>6</v>
      </c>
      <c r="L87" s="88">
        <v>0.75</v>
      </c>
      <c r="M87" s="102">
        <v>8</v>
      </c>
    </row>
    <row r="88" spans="1:13" s="3" customFormat="1" ht="30" x14ac:dyDescent="0.25">
      <c r="A88" s="690"/>
      <c r="B88" s="644"/>
      <c r="C88" s="700"/>
      <c r="D88" s="55" t="s">
        <v>10</v>
      </c>
      <c r="E88" s="61" t="s">
        <v>35</v>
      </c>
      <c r="F88" s="115" t="s">
        <v>181</v>
      </c>
      <c r="G88" s="129" t="s">
        <v>182</v>
      </c>
      <c r="H88" s="381" t="s">
        <v>48</v>
      </c>
      <c r="I88" s="87">
        <v>1</v>
      </c>
      <c r="J88" s="88">
        <v>1</v>
      </c>
      <c r="K88" s="87">
        <v>1</v>
      </c>
      <c r="L88" s="88">
        <v>1</v>
      </c>
      <c r="M88" s="102">
        <v>1</v>
      </c>
    </row>
    <row r="89" spans="1:13" s="3" customFormat="1" x14ac:dyDescent="0.25">
      <c r="A89" s="690"/>
      <c r="B89" s="644"/>
      <c r="C89" s="700"/>
      <c r="D89" s="55" t="s">
        <v>8</v>
      </c>
      <c r="E89" s="61" t="s">
        <v>39</v>
      </c>
      <c r="F89" s="115" t="s">
        <v>178</v>
      </c>
      <c r="G89" s="129" t="s">
        <v>179</v>
      </c>
      <c r="H89" s="381" t="s">
        <v>180</v>
      </c>
      <c r="I89" s="87">
        <v>1257914</v>
      </c>
      <c r="J89" s="88">
        <v>0.14490238751643941</v>
      </c>
      <c r="K89" s="87">
        <v>5813172</v>
      </c>
      <c r="L89" s="88">
        <v>0.66963441208517849</v>
      </c>
      <c r="M89" s="102">
        <v>8681113</v>
      </c>
    </row>
    <row r="90" spans="1:13" s="3" customFormat="1" ht="15.75" thickBot="1" x14ac:dyDescent="0.3">
      <c r="A90" s="698"/>
      <c r="B90" s="705"/>
      <c r="C90" s="701"/>
      <c r="D90" s="56" t="s">
        <v>10</v>
      </c>
      <c r="E90" s="62" t="s">
        <v>39</v>
      </c>
      <c r="F90" s="116" t="s">
        <v>178</v>
      </c>
      <c r="G90" s="130" t="s">
        <v>179</v>
      </c>
      <c r="H90" s="384" t="s">
        <v>180</v>
      </c>
      <c r="I90" s="93">
        <v>75188</v>
      </c>
      <c r="J90" s="94">
        <v>0.14490245467702986</v>
      </c>
      <c r="K90" s="93">
        <v>347465</v>
      </c>
      <c r="L90" s="94">
        <v>0.66963519995683063</v>
      </c>
      <c r="M90" s="105">
        <v>518887</v>
      </c>
    </row>
    <row r="91" spans="1:13" x14ac:dyDescent="0.25">
      <c r="A91" s="680" t="s">
        <v>18</v>
      </c>
      <c r="B91" s="682">
        <v>1</v>
      </c>
      <c r="C91" s="676" t="s">
        <v>7</v>
      </c>
      <c r="D91" s="133" t="s">
        <v>8</v>
      </c>
      <c r="E91" s="147" t="s">
        <v>39</v>
      </c>
      <c r="F91" s="148" t="s">
        <v>40</v>
      </c>
      <c r="G91" s="149" t="s">
        <v>139</v>
      </c>
      <c r="H91" s="385" t="s">
        <v>3</v>
      </c>
      <c r="I91" s="150">
        <v>0</v>
      </c>
      <c r="J91" s="151">
        <v>0</v>
      </c>
      <c r="K91" s="150">
        <v>10011764.699999999</v>
      </c>
      <c r="L91" s="151">
        <v>9.9999999999999992E-2</v>
      </c>
      <c r="M91" s="152">
        <v>100117647</v>
      </c>
    </row>
    <row r="92" spans="1:13" x14ac:dyDescent="0.25">
      <c r="A92" s="672"/>
      <c r="B92" s="678"/>
      <c r="C92" s="667"/>
      <c r="D92" s="51" t="s">
        <v>10</v>
      </c>
      <c r="E92" s="58" t="s">
        <v>39</v>
      </c>
      <c r="F92" s="112" t="s">
        <v>40</v>
      </c>
      <c r="G92" s="126" t="s">
        <v>139</v>
      </c>
      <c r="H92" s="378" t="s">
        <v>3</v>
      </c>
      <c r="I92" s="81">
        <v>0</v>
      </c>
      <c r="J92" s="82">
        <v>0</v>
      </c>
      <c r="K92" s="81">
        <v>1488000</v>
      </c>
      <c r="L92" s="82">
        <v>0.2</v>
      </c>
      <c r="M92" s="99">
        <v>7440000</v>
      </c>
    </row>
    <row r="93" spans="1:13" x14ac:dyDescent="0.25">
      <c r="A93" s="672"/>
      <c r="B93" s="678"/>
      <c r="C93" s="667"/>
      <c r="D93" s="51" t="s">
        <v>8</v>
      </c>
      <c r="E93" s="58" t="s">
        <v>849</v>
      </c>
      <c r="F93" s="112"/>
      <c r="G93" s="126" t="s">
        <v>140</v>
      </c>
      <c r="H93" s="378" t="s">
        <v>141</v>
      </c>
      <c r="I93" s="81">
        <v>0</v>
      </c>
      <c r="J93" s="82">
        <v>0</v>
      </c>
      <c r="K93" s="81">
        <v>6</v>
      </c>
      <c r="L93" s="82">
        <v>1</v>
      </c>
      <c r="M93" s="99">
        <v>6</v>
      </c>
    </row>
    <row r="94" spans="1:13" x14ac:dyDescent="0.25">
      <c r="A94" s="672"/>
      <c r="B94" s="678"/>
      <c r="C94" s="667"/>
      <c r="D94" s="51" t="s">
        <v>10</v>
      </c>
      <c r="E94" s="58" t="s">
        <v>849</v>
      </c>
      <c r="F94" s="112"/>
      <c r="G94" s="126" t="s">
        <v>140</v>
      </c>
      <c r="H94" s="378" t="s">
        <v>141</v>
      </c>
      <c r="I94" s="81">
        <v>0</v>
      </c>
      <c r="J94" s="82">
        <v>0</v>
      </c>
      <c r="K94" s="81">
        <v>1</v>
      </c>
      <c r="L94" s="82">
        <v>1</v>
      </c>
      <c r="M94" s="99">
        <v>1</v>
      </c>
    </row>
    <row r="95" spans="1:13" x14ac:dyDescent="0.25">
      <c r="A95" s="672"/>
      <c r="B95" s="678"/>
      <c r="C95" s="667"/>
      <c r="D95" s="51" t="s">
        <v>8</v>
      </c>
      <c r="E95" s="58" t="s">
        <v>35</v>
      </c>
      <c r="F95" s="112" t="s">
        <v>142</v>
      </c>
      <c r="G95" s="126" t="s">
        <v>143</v>
      </c>
      <c r="H95" s="378" t="s">
        <v>38</v>
      </c>
      <c r="I95" s="81">
        <v>0</v>
      </c>
      <c r="J95" s="82">
        <v>0</v>
      </c>
      <c r="K95" s="81">
        <v>0</v>
      </c>
      <c r="L95" s="82">
        <v>0</v>
      </c>
      <c r="M95" s="99">
        <v>0</v>
      </c>
    </row>
    <row r="96" spans="1:13" x14ac:dyDescent="0.25">
      <c r="A96" s="672"/>
      <c r="B96" s="678"/>
      <c r="C96" s="667"/>
      <c r="D96" s="51" t="s">
        <v>10</v>
      </c>
      <c r="E96" s="58" t="s">
        <v>35</v>
      </c>
      <c r="F96" s="112" t="s">
        <v>144</v>
      </c>
      <c r="G96" s="126" t="s">
        <v>145</v>
      </c>
      <c r="H96" s="378" t="s">
        <v>38</v>
      </c>
      <c r="I96" s="81">
        <v>0</v>
      </c>
      <c r="J96" s="82">
        <v>0</v>
      </c>
      <c r="K96" s="81">
        <v>0</v>
      </c>
      <c r="L96" s="82">
        <v>0</v>
      </c>
      <c r="M96" s="99">
        <v>0</v>
      </c>
    </row>
    <row r="97" spans="1:13" x14ac:dyDescent="0.25">
      <c r="A97" s="672"/>
      <c r="B97" s="678">
        <v>2</v>
      </c>
      <c r="C97" s="667"/>
      <c r="D97" s="51" t="s">
        <v>8</v>
      </c>
      <c r="E97" s="58" t="s">
        <v>39</v>
      </c>
      <c r="F97" s="112" t="s">
        <v>147</v>
      </c>
      <c r="G97" s="126" t="s">
        <v>148</v>
      </c>
      <c r="H97" s="378" t="s">
        <v>3</v>
      </c>
      <c r="I97" s="81">
        <v>0</v>
      </c>
      <c r="J97" s="82">
        <v>0</v>
      </c>
      <c r="K97" s="81">
        <v>75450372.200000003</v>
      </c>
      <c r="L97" s="82">
        <v>0.35000000000000003</v>
      </c>
      <c r="M97" s="99">
        <v>215572492</v>
      </c>
    </row>
    <row r="98" spans="1:13" x14ac:dyDescent="0.25">
      <c r="A98" s="672"/>
      <c r="B98" s="678"/>
      <c r="C98" s="667"/>
      <c r="D98" s="51" t="s">
        <v>10</v>
      </c>
      <c r="E98" s="58" t="s">
        <v>39</v>
      </c>
      <c r="F98" s="112" t="s">
        <v>147</v>
      </c>
      <c r="G98" s="126" t="s">
        <v>148</v>
      </c>
      <c r="H98" s="378" t="s">
        <v>3</v>
      </c>
      <c r="I98" s="81">
        <v>0</v>
      </c>
      <c r="J98" s="82">
        <v>0</v>
      </c>
      <c r="K98" s="81">
        <v>5839177.0499999998</v>
      </c>
      <c r="L98" s="82">
        <v>0.35</v>
      </c>
      <c r="M98" s="99">
        <v>16683363</v>
      </c>
    </row>
    <row r="99" spans="1:13" ht="45" x14ac:dyDescent="0.25">
      <c r="A99" s="672"/>
      <c r="B99" s="678"/>
      <c r="C99" s="667"/>
      <c r="D99" s="51" t="s">
        <v>8</v>
      </c>
      <c r="E99" s="58" t="s">
        <v>35</v>
      </c>
      <c r="F99" s="112" t="s">
        <v>149</v>
      </c>
      <c r="G99" s="126" t="s">
        <v>150</v>
      </c>
      <c r="H99" s="378" t="s">
        <v>151</v>
      </c>
      <c r="I99" s="81">
        <v>0</v>
      </c>
      <c r="J99" s="82">
        <v>0</v>
      </c>
      <c r="K99" s="81">
        <v>700</v>
      </c>
      <c r="L99" s="82">
        <v>0.35</v>
      </c>
      <c r="M99" s="99">
        <v>2000</v>
      </c>
    </row>
    <row r="100" spans="1:13" ht="45" x14ac:dyDescent="0.25">
      <c r="A100" s="672"/>
      <c r="B100" s="678"/>
      <c r="C100" s="667"/>
      <c r="D100" s="51" t="s">
        <v>10</v>
      </c>
      <c r="E100" s="58" t="s">
        <v>35</v>
      </c>
      <c r="F100" s="112" t="s">
        <v>149</v>
      </c>
      <c r="G100" s="126" t="s">
        <v>150</v>
      </c>
      <c r="H100" s="378" t="s">
        <v>151</v>
      </c>
      <c r="I100" s="81">
        <v>0</v>
      </c>
      <c r="J100" s="82">
        <v>0</v>
      </c>
      <c r="K100" s="81">
        <v>20</v>
      </c>
      <c r="L100" s="82">
        <v>0.5</v>
      </c>
      <c r="M100" s="99">
        <v>40</v>
      </c>
    </row>
    <row r="101" spans="1:13" x14ac:dyDescent="0.25">
      <c r="A101" s="672"/>
      <c r="B101" s="678"/>
      <c r="C101" s="667"/>
      <c r="D101" s="51" t="s">
        <v>10</v>
      </c>
      <c r="E101" s="58" t="s">
        <v>35</v>
      </c>
      <c r="F101" s="112" t="s">
        <v>152</v>
      </c>
      <c r="G101" s="126" t="s">
        <v>153</v>
      </c>
      <c r="H101" s="378" t="s">
        <v>112</v>
      </c>
      <c r="I101" s="81">
        <v>0</v>
      </c>
      <c r="J101" s="82">
        <v>0</v>
      </c>
      <c r="K101" s="81">
        <v>15</v>
      </c>
      <c r="L101" s="82">
        <v>0.42857142857142855</v>
      </c>
      <c r="M101" s="99">
        <v>35</v>
      </c>
    </row>
    <row r="102" spans="1:13" x14ac:dyDescent="0.25">
      <c r="A102" s="672"/>
      <c r="B102" s="678"/>
      <c r="C102" s="667"/>
      <c r="D102" s="51" t="s">
        <v>8</v>
      </c>
      <c r="E102" s="58" t="s">
        <v>35</v>
      </c>
      <c r="F102" s="112" t="s">
        <v>154</v>
      </c>
      <c r="G102" s="126" t="s">
        <v>155</v>
      </c>
      <c r="H102" s="378" t="s">
        <v>156</v>
      </c>
      <c r="I102" s="81">
        <v>0</v>
      </c>
      <c r="J102" s="82">
        <v>0</v>
      </c>
      <c r="K102" s="81">
        <v>900</v>
      </c>
      <c r="L102" s="82">
        <v>0.50847457627118642</v>
      </c>
      <c r="M102" s="99">
        <v>1770</v>
      </c>
    </row>
    <row r="103" spans="1:13" x14ac:dyDescent="0.25">
      <c r="A103" s="672"/>
      <c r="B103" s="678"/>
      <c r="C103" s="667"/>
      <c r="D103" s="51" t="s">
        <v>10</v>
      </c>
      <c r="E103" s="58" t="s">
        <v>35</v>
      </c>
      <c r="F103" s="112" t="s">
        <v>154</v>
      </c>
      <c r="G103" s="126" t="s">
        <v>155</v>
      </c>
      <c r="H103" s="378" t="s">
        <v>156</v>
      </c>
      <c r="I103" s="81">
        <v>0</v>
      </c>
      <c r="J103" s="82">
        <v>0</v>
      </c>
      <c r="K103" s="81">
        <v>80</v>
      </c>
      <c r="L103" s="82">
        <v>0.32258064516129031</v>
      </c>
      <c r="M103" s="99">
        <v>248</v>
      </c>
    </row>
    <row r="104" spans="1:13" x14ac:dyDescent="0.25">
      <c r="A104" s="672"/>
      <c r="B104" s="678"/>
      <c r="C104" s="667"/>
      <c r="D104" s="51" t="s">
        <v>8</v>
      </c>
      <c r="E104" s="58" t="s">
        <v>35</v>
      </c>
      <c r="F104" s="112" t="s">
        <v>157</v>
      </c>
      <c r="G104" s="126" t="s">
        <v>158</v>
      </c>
      <c r="H104" s="378" t="s">
        <v>112</v>
      </c>
      <c r="I104" s="81">
        <v>0</v>
      </c>
      <c r="J104" s="82">
        <v>0</v>
      </c>
      <c r="K104" s="81">
        <v>0</v>
      </c>
      <c r="L104" s="82">
        <v>0</v>
      </c>
      <c r="M104" s="99">
        <v>2</v>
      </c>
    </row>
    <row r="105" spans="1:13" x14ac:dyDescent="0.25">
      <c r="A105" s="672"/>
      <c r="B105" s="678">
        <v>3</v>
      </c>
      <c r="C105" s="667"/>
      <c r="D105" s="51" t="s">
        <v>8</v>
      </c>
      <c r="E105" s="58" t="s">
        <v>39</v>
      </c>
      <c r="F105" s="112" t="s">
        <v>40</v>
      </c>
      <c r="G105" s="126" t="s">
        <v>148</v>
      </c>
      <c r="H105" s="378" t="s">
        <v>3</v>
      </c>
      <c r="I105" s="81">
        <v>0</v>
      </c>
      <c r="J105" s="82">
        <v>0</v>
      </c>
      <c r="K105" s="81">
        <v>18800000</v>
      </c>
      <c r="L105" s="82">
        <v>0.43822679360107764</v>
      </c>
      <c r="M105" s="99">
        <v>42900161</v>
      </c>
    </row>
    <row r="106" spans="1:13" x14ac:dyDescent="0.25">
      <c r="A106" s="672"/>
      <c r="B106" s="678"/>
      <c r="C106" s="667"/>
      <c r="D106" s="51" t="s">
        <v>10</v>
      </c>
      <c r="E106" s="58" t="s">
        <v>39</v>
      </c>
      <c r="F106" s="112" t="s">
        <v>40</v>
      </c>
      <c r="G106" s="126" t="s">
        <v>148</v>
      </c>
      <c r="H106" s="378" t="s">
        <v>3</v>
      </c>
      <c r="I106" s="81">
        <v>0</v>
      </c>
      <c r="J106" s="82">
        <v>0</v>
      </c>
      <c r="K106" s="81">
        <v>2000000</v>
      </c>
      <c r="L106" s="82">
        <v>0.3125</v>
      </c>
      <c r="M106" s="99">
        <v>6400000</v>
      </c>
    </row>
    <row r="107" spans="1:13" x14ac:dyDescent="0.25">
      <c r="A107" s="672"/>
      <c r="B107" s="678"/>
      <c r="C107" s="667"/>
      <c r="D107" s="51" t="s">
        <v>8</v>
      </c>
      <c r="E107" s="58" t="s">
        <v>35</v>
      </c>
      <c r="F107" s="112" t="s">
        <v>159</v>
      </c>
      <c r="G107" s="126" t="s">
        <v>160</v>
      </c>
      <c r="H107" s="378" t="s">
        <v>112</v>
      </c>
      <c r="I107" s="81">
        <v>0</v>
      </c>
      <c r="J107" s="82">
        <v>0</v>
      </c>
      <c r="K107" s="81">
        <v>0</v>
      </c>
      <c r="L107" s="82">
        <v>0</v>
      </c>
      <c r="M107" s="99">
        <v>0</v>
      </c>
    </row>
    <row r="108" spans="1:13" x14ac:dyDescent="0.25">
      <c r="A108" s="672"/>
      <c r="B108" s="678"/>
      <c r="C108" s="667"/>
      <c r="D108" s="51" t="s">
        <v>10</v>
      </c>
      <c r="E108" s="58" t="s">
        <v>35</v>
      </c>
      <c r="F108" s="112" t="s">
        <v>159</v>
      </c>
      <c r="G108" s="126" t="s">
        <v>160</v>
      </c>
      <c r="H108" s="378" t="s">
        <v>112</v>
      </c>
      <c r="I108" s="81">
        <v>0</v>
      </c>
      <c r="J108" s="82">
        <v>0</v>
      </c>
      <c r="K108" s="81">
        <v>0</v>
      </c>
      <c r="L108" s="82">
        <v>0</v>
      </c>
      <c r="M108" s="99">
        <v>0</v>
      </c>
    </row>
    <row r="109" spans="1:13" x14ac:dyDescent="0.25">
      <c r="A109" s="672"/>
      <c r="B109" s="678"/>
      <c r="C109" s="667"/>
      <c r="D109" s="51" t="s">
        <v>8</v>
      </c>
      <c r="E109" s="58" t="s">
        <v>849</v>
      </c>
      <c r="F109" s="112" t="s">
        <v>161</v>
      </c>
      <c r="G109" s="126" t="s">
        <v>162</v>
      </c>
      <c r="H109" s="378" t="s">
        <v>112</v>
      </c>
      <c r="I109" s="81">
        <v>0</v>
      </c>
      <c r="J109" s="82">
        <v>0</v>
      </c>
      <c r="K109" s="81">
        <v>0</v>
      </c>
      <c r="L109" s="82">
        <v>0</v>
      </c>
      <c r="M109" s="99">
        <v>5</v>
      </c>
    </row>
    <row r="110" spans="1:13" x14ac:dyDescent="0.25">
      <c r="A110" s="672"/>
      <c r="B110" s="678"/>
      <c r="C110" s="667"/>
      <c r="D110" s="51" t="s">
        <v>10</v>
      </c>
      <c r="E110" s="58" t="s">
        <v>849</v>
      </c>
      <c r="F110" s="112" t="s">
        <v>161</v>
      </c>
      <c r="G110" s="126" t="s">
        <v>162</v>
      </c>
      <c r="H110" s="378" t="s">
        <v>112</v>
      </c>
      <c r="I110" s="81">
        <v>0</v>
      </c>
      <c r="J110" s="82">
        <v>0</v>
      </c>
      <c r="K110" s="81">
        <v>0</v>
      </c>
      <c r="L110" s="82">
        <v>0</v>
      </c>
      <c r="M110" s="99">
        <v>1</v>
      </c>
    </row>
    <row r="111" spans="1:13" x14ac:dyDescent="0.25">
      <c r="A111" s="672"/>
      <c r="B111" s="678">
        <v>4</v>
      </c>
      <c r="C111" s="667"/>
      <c r="D111" s="51" t="s">
        <v>8</v>
      </c>
      <c r="E111" s="58" t="s">
        <v>39</v>
      </c>
      <c r="F111" s="112" t="s">
        <v>147</v>
      </c>
      <c r="G111" s="126" t="s">
        <v>148</v>
      </c>
      <c r="H111" s="378" t="s">
        <v>3</v>
      </c>
      <c r="I111" s="81">
        <v>1794000</v>
      </c>
      <c r="J111" s="82">
        <v>2.2626115622629082E-2</v>
      </c>
      <c r="K111" s="81">
        <v>30997963.199999999</v>
      </c>
      <c r="L111" s="82">
        <v>0.39094955375094836</v>
      </c>
      <c r="M111" s="99">
        <v>79288908</v>
      </c>
    </row>
    <row r="112" spans="1:13" x14ac:dyDescent="0.25">
      <c r="A112" s="672"/>
      <c r="B112" s="678"/>
      <c r="C112" s="667"/>
      <c r="D112" s="51" t="s">
        <v>10</v>
      </c>
      <c r="E112" s="58" t="s">
        <v>39</v>
      </c>
      <c r="F112" s="112" t="s">
        <v>147</v>
      </c>
      <c r="G112" s="126" t="s">
        <v>148</v>
      </c>
      <c r="H112" s="378" t="s">
        <v>3</v>
      </c>
      <c r="I112" s="81">
        <v>3000000</v>
      </c>
      <c r="J112" s="82">
        <v>0.3011509386573607</v>
      </c>
      <c r="K112" s="81">
        <v>2784712.8</v>
      </c>
      <c r="L112" s="82">
        <v>0.27953962453705572</v>
      </c>
      <c r="M112" s="99">
        <v>9961782</v>
      </c>
    </row>
    <row r="113" spans="1:13" x14ac:dyDescent="0.25">
      <c r="A113" s="672"/>
      <c r="B113" s="678"/>
      <c r="C113" s="667"/>
      <c r="D113" s="51" t="s">
        <v>8</v>
      </c>
      <c r="E113" s="58" t="s">
        <v>35</v>
      </c>
      <c r="F113" s="112" t="s">
        <v>163</v>
      </c>
      <c r="G113" s="126" t="s">
        <v>164</v>
      </c>
      <c r="H113" s="378" t="s">
        <v>165</v>
      </c>
      <c r="I113" s="81">
        <v>0</v>
      </c>
      <c r="J113" s="82">
        <v>0</v>
      </c>
      <c r="K113" s="81">
        <v>70000</v>
      </c>
      <c r="L113" s="82">
        <v>0.32941176470588235</v>
      </c>
      <c r="M113" s="99">
        <v>212500</v>
      </c>
    </row>
    <row r="114" spans="1:13" x14ac:dyDescent="0.25">
      <c r="A114" s="672"/>
      <c r="B114" s="678"/>
      <c r="C114" s="667"/>
      <c r="D114" s="51" t="s">
        <v>10</v>
      </c>
      <c r="E114" s="58" t="s">
        <v>35</v>
      </c>
      <c r="F114" s="112" t="s">
        <v>163</v>
      </c>
      <c r="G114" s="126" t="s">
        <v>164</v>
      </c>
      <c r="H114" s="378" t="s">
        <v>165</v>
      </c>
      <c r="I114" s="81">
        <v>0</v>
      </c>
      <c r="J114" s="82">
        <v>0</v>
      </c>
      <c r="K114" s="81">
        <v>12000</v>
      </c>
      <c r="L114" s="82">
        <v>0.48</v>
      </c>
      <c r="M114" s="99">
        <v>25000</v>
      </c>
    </row>
    <row r="115" spans="1:13" x14ac:dyDescent="0.25">
      <c r="A115" s="672"/>
      <c r="B115" s="678">
        <v>5</v>
      </c>
      <c r="C115" s="667"/>
      <c r="D115" s="51" t="s">
        <v>8</v>
      </c>
      <c r="E115" s="58" t="s">
        <v>39</v>
      </c>
      <c r="F115" s="112" t="s">
        <v>147</v>
      </c>
      <c r="G115" s="126" t="s">
        <v>148</v>
      </c>
      <c r="H115" s="378" t="s">
        <v>166</v>
      </c>
      <c r="I115" s="81">
        <v>0</v>
      </c>
      <c r="J115" s="82">
        <v>0</v>
      </c>
      <c r="K115" s="81">
        <v>4255263.25</v>
      </c>
      <c r="L115" s="82">
        <v>0.35</v>
      </c>
      <c r="M115" s="99">
        <v>12157895</v>
      </c>
    </row>
    <row r="116" spans="1:13" x14ac:dyDescent="0.25">
      <c r="A116" s="672"/>
      <c r="B116" s="678"/>
      <c r="C116" s="667"/>
      <c r="D116" s="51" t="s">
        <v>10</v>
      </c>
      <c r="E116" s="58" t="s">
        <v>39</v>
      </c>
      <c r="F116" s="112" t="s">
        <v>147</v>
      </c>
      <c r="G116" s="126" t="s">
        <v>148</v>
      </c>
      <c r="H116" s="378" t="s">
        <v>166</v>
      </c>
      <c r="I116" s="81">
        <v>0</v>
      </c>
      <c r="J116" s="82">
        <v>0</v>
      </c>
      <c r="K116" s="81">
        <v>58333.45</v>
      </c>
      <c r="L116" s="82">
        <v>0.35</v>
      </c>
      <c r="M116" s="99">
        <v>166667</v>
      </c>
    </row>
    <row r="117" spans="1:13" x14ac:dyDescent="0.25">
      <c r="A117" s="672"/>
      <c r="B117" s="678"/>
      <c r="C117" s="667"/>
      <c r="D117" s="51" t="s">
        <v>8</v>
      </c>
      <c r="E117" s="58" t="s">
        <v>849</v>
      </c>
      <c r="F117" s="112" t="s">
        <v>167</v>
      </c>
      <c r="G117" s="126" t="s">
        <v>168</v>
      </c>
      <c r="H117" s="378" t="s">
        <v>169</v>
      </c>
      <c r="I117" s="81">
        <v>0</v>
      </c>
      <c r="J117" s="82">
        <v>0</v>
      </c>
      <c r="K117" s="81">
        <v>48</v>
      </c>
      <c r="L117" s="82">
        <v>1</v>
      </c>
      <c r="M117" s="99">
        <v>48</v>
      </c>
    </row>
    <row r="118" spans="1:13" x14ac:dyDescent="0.25">
      <c r="A118" s="672"/>
      <c r="B118" s="678"/>
      <c r="C118" s="667"/>
      <c r="D118" s="51" t="s">
        <v>10</v>
      </c>
      <c r="E118" s="58" t="s">
        <v>849</v>
      </c>
      <c r="F118" s="112" t="s">
        <v>167</v>
      </c>
      <c r="G118" s="126" t="s">
        <v>168</v>
      </c>
      <c r="H118" s="378" t="s">
        <v>169</v>
      </c>
      <c r="I118" s="81">
        <v>0</v>
      </c>
      <c r="J118" s="82">
        <v>0</v>
      </c>
      <c r="K118" s="81">
        <v>2</v>
      </c>
      <c r="L118" s="82">
        <v>1</v>
      </c>
      <c r="M118" s="99">
        <v>2</v>
      </c>
    </row>
    <row r="119" spans="1:13" x14ac:dyDescent="0.25">
      <c r="A119" s="672"/>
      <c r="B119" s="678"/>
      <c r="C119" s="667"/>
      <c r="D119" s="51" t="s">
        <v>8</v>
      </c>
      <c r="E119" s="58" t="s">
        <v>35</v>
      </c>
      <c r="F119" s="112" t="s">
        <v>170</v>
      </c>
      <c r="G119" s="126" t="s">
        <v>171</v>
      </c>
      <c r="H119" s="378" t="s">
        <v>172</v>
      </c>
      <c r="I119" s="81">
        <v>0</v>
      </c>
      <c r="J119" s="82">
        <v>0</v>
      </c>
      <c r="K119" s="81">
        <v>0</v>
      </c>
      <c r="L119" s="82">
        <v>0</v>
      </c>
      <c r="M119" s="99">
        <v>0</v>
      </c>
    </row>
    <row r="120" spans="1:13" x14ac:dyDescent="0.25">
      <c r="A120" s="672"/>
      <c r="B120" s="678"/>
      <c r="C120" s="667"/>
      <c r="D120" s="51" t="s">
        <v>10</v>
      </c>
      <c r="E120" s="58" t="s">
        <v>35</v>
      </c>
      <c r="F120" s="112" t="s">
        <v>170</v>
      </c>
      <c r="G120" s="126" t="s">
        <v>171</v>
      </c>
      <c r="H120" s="378" t="s">
        <v>172</v>
      </c>
      <c r="I120" s="81">
        <v>0</v>
      </c>
      <c r="J120" s="82">
        <v>0</v>
      </c>
      <c r="K120" s="81">
        <v>0</v>
      </c>
      <c r="L120" s="82">
        <v>0</v>
      </c>
      <c r="M120" s="99">
        <v>0</v>
      </c>
    </row>
    <row r="121" spans="1:13" ht="15.75" thickBot="1" x14ac:dyDescent="0.3">
      <c r="A121" s="681"/>
      <c r="B121" s="683"/>
      <c r="C121" s="687"/>
      <c r="D121" s="53" t="s">
        <v>8</v>
      </c>
      <c r="E121" s="59" t="s">
        <v>35</v>
      </c>
      <c r="F121" s="113" t="s">
        <v>173</v>
      </c>
      <c r="G121" s="127" t="s">
        <v>174</v>
      </c>
      <c r="H121" s="386" t="s">
        <v>175</v>
      </c>
      <c r="I121" s="91">
        <v>0</v>
      </c>
      <c r="J121" s="92">
        <v>0</v>
      </c>
      <c r="K121" s="91">
        <v>48</v>
      </c>
      <c r="L121" s="92">
        <v>1</v>
      </c>
      <c r="M121" s="104">
        <v>48</v>
      </c>
    </row>
    <row r="122" spans="1:13" x14ac:dyDescent="0.25">
      <c r="A122" s="689" t="s">
        <v>23</v>
      </c>
      <c r="B122" s="696">
        <v>2</v>
      </c>
      <c r="C122" s="639" t="s">
        <v>22</v>
      </c>
      <c r="D122" s="639" t="s">
        <v>6</v>
      </c>
      <c r="E122" s="60" t="s">
        <v>39</v>
      </c>
      <c r="F122" s="114"/>
      <c r="G122" s="128" t="s">
        <v>183</v>
      </c>
      <c r="H122" s="380" t="s">
        <v>3</v>
      </c>
      <c r="I122" s="85">
        <v>0</v>
      </c>
      <c r="J122" s="86">
        <v>0</v>
      </c>
      <c r="K122" s="85">
        <v>1520000</v>
      </c>
      <c r="L122" s="86">
        <v>0.4</v>
      </c>
      <c r="M122" s="101">
        <v>3800000</v>
      </c>
    </row>
    <row r="123" spans="1:13" x14ac:dyDescent="0.25">
      <c r="A123" s="690"/>
      <c r="B123" s="644"/>
      <c r="C123" s="640"/>
      <c r="D123" s="640"/>
      <c r="E123" s="61" t="s">
        <v>35</v>
      </c>
      <c r="F123" s="115"/>
      <c r="G123" s="129" t="s">
        <v>184</v>
      </c>
      <c r="H123" s="381" t="s">
        <v>48</v>
      </c>
      <c r="I123" s="87">
        <v>0</v>
      </c>
      <c r="J123" s="88">
        <v>0</v>
      </c>
      <c r="K123" s="87">
        <v>5</v>
      </c>
      <c r="L123" s="88">
        <v>0.25</v>
      </c>
      <c r="M123" s="102">
        <v>20</v>
      </c>
    </row>
    <row r="124" spans="1:13" x14ac:dyDescent="0.25">
      <c r="A124" s="690"/>
      <c r="B124" s="644">
        <v>3</v>
      </c>
      <c r="C124" s="640"/>
      <c r="D124" s="640"/>
      <c r="E124" s="61" t="s">
        <v>39</v>
      </c>
      <c r="F124" s="115"/>
      <c r="G124" s="129" t="s">
        <v>183</v>
      </c>
      <c r="H124" s="381" t="s">
        <v>3</v>
      </c>
      <c r="I124" s="87">
        <v>100000</v>
      </c>
      <c r="J124" s="88">
        <v>0.34482758620689657</v>
      </c>
      <c r="K124" s="87">
        <v>200000</v>
      </c>
      <c r="L124" s="88">
        <v>0.68965517241379315</v>
      </c>
      <c r="M124" s="102">
        <v>290000</v>
      </c>
    </row>
    <row r="125" spans="1:13" x14ac:dyDescent="0.25">
      <c r="A125" s="690"/>
      <c r="B125" s="644"/>
      <c r="C125" s="640"/>
      <c r="D125" s="640"/>
      <c r="E125" s="61" t="s">
        <v>35</v>
      </c>
      <c r="F125" s="115"/>
      <c r="G125" s="129" t="s">
        <v>185</v>
      </c>
      <c r="H125" s="381" t="s">
        <v>48</v>
      </c>
      <c r="I125" s="87">
        <v>0</v>
      </c>
      <c r="J125" s="88">
        <v>0</v>
      </c>
      <c r="K125" s="87">
        <v>1</v>
      </c>
      <c r="L125" s="88">
        <v>1</v>
      </c>
      <c r="M125" s="102">
        <v>1</v>
      </c>
    </row>
    <row r="126" spans="1:13" x14ac:dyDescent="0.25">
      <c r="A126" s="690"/>
      <c r="B126" s="644"/>
      <c r="C126" s="640"/>
      <c r="D126" s="640"/>
      <c r="E126" s="61" t="s">
        <v>35</v>
      </c>
      <c r="F126" s="115"/>
      <c r="G126" s="129" t="s">
        <v>186</v>
      </c>
      <c r="H126" s="381" t="s">
        <v>48</v>
      </c>
      <c r="I126" s="87">
        <v>0</v>
      </c>
      <c r="J126" s="88">
        <v>0</v>
      </c>
      <c r="K126" s="87">
        <v>0</v>
      </c>
      <c r="L126" s="88">
        <v>0</v>
      </c>
      <c r="M126" s="102">
        <v>1</v>
      </c>
    </row>
    <row r="127" spans="1:13" x14ac:dyDescent="0.25">
      <c r="A127" s="690"/>
      <c r="B127" s="644">
        <v>5</v>
      </c>
      <c r="C127" s="640"/>
      <c r="D127" s="640"/>
      <c r="E127" s="61" t="s">
        <v>39</v>
      </c>
      <c r="F127" s="115"/>
      <c r="G127" s="129" t="s">
        <v>183</v>
      </c>
      <c r="H127" s="381" t="s">
        <v>3</v>
      </c>
      <c r="I127" s="87">
        <v>0</v>
      </c>
      <c r="J127" s="88">
        <v>0</v>
      </c>
      <c r="K127" s="87">
        <v>525000</v>
      </c>
      <c r="L127" s="88">
        <v>0.3</v>
      </c>
      <c r="M127" s="102">
        <v>1750000</v>
      </c>
    </row>
    <row r="128" spans="1:13" ht="15.75" thickBot="1" x14ac:dyDescent="0.3">
      <c r="A128" s="691"/>
      <c r="B128" s="638"/>
      <c r="C128" s="688"/>
      <c r="D128" s="688"/>
      <c r="E128" s="66" t="s">
        <v>35</v>
      </c>
      <c r="F128" s="373"/>
      <c r="G128" s="374" t="s">
        <v>187</v>
      </c>
      <c r="H128" s="382" t="s">
        <v>48</v>
      </c>
      <c r="I128" s="89">
        <v>0</v>
      </c>
      <c r="J128" s="90">
        <v>0</v>
      </c>
      <c r="K128" s="89">
        <v>3</v>
      </c>
      <c r="L128" s="90">
        <v>0.375</v>
      </c>
      <c r="M128" s="103">
        <v>8</v>
      </c>
    </row>
    <row r="129" spans="1:13" s="3" customFormat="1" x14ac:dyDescent="0.25">
      <c r="A129" s="633" t="s">
        <v>874</v>
      </c>
      <c r="B129" s="636">
        <v>2</v>
      </c>
      <c r="C129" s="639" t="s">
        <v>878</v>
      </c>
      <c r="D129" s="639" t="s">
        <v>6</v>
      </c>
      <c r="E129" s="639" t="s">
        <v>35</v>
      </c>
      <c r="F129" s="60"/>
      <c r="G129" s="376" t="s">
        <v>908</v>
      </c>
      <c r="H129" s="380" t="s">
        <v>3</v>
      </c>
      <c r="I129" s="85">
        <v>0</v>
      </c>
      <c r="J129" s="86">
        <v>0</v>
      </c>
      <c r="K129" s="85">
        <v>0</v>
      </c>
      <c r="L129" s="86">
        <f>K129/M129</f>
        <v>0</v>
      </c>
      <c r="M129" s="101">
        <v>74858948</v>
      </c>
    </row>
    <row r="130" spans="1:13" s="3" customFormat="1" ht="60" x14ac:dyDescent="0.25">
      <c r="A130" s="634"/>
      <c r="B130" s="637"/>
      <c r="C130" s="640"/>
      <c r="D130" s="640"/>
      <c r="E130" s="640"/>
      <c r="F130" s="61"/>
      <c r="G130" s="375" t="s">
        <v>909</v>
      </c>
      <c r="H130" s="381" t="s">
        <v>910</v>
      </c>
      <c r="I130" s="87">
        <v>0</v>
      </c>
      <c r="J130" s="88">
        <v>0</v>
      </c>
      <c r="K130" s="87">
        <v>0</v>
      </c>
      <c r="L130" s="88">
        <f t="shared" ref="L130:L143" si="4">K130/M130</f>
        <v>0</v>
      </c>
      <c r="M130" s="102">
        <v>370</v>
      </c>
    </row>
    <row r="131" spans="1:13" s="3" customFormat="1" x14ac:dyDescent="0.25">
      <c r="A131" s="634"/>
      <c r="B131" s="638">
        <v>3</v>
      </c>
      <c r="C131" s="640"/>
      <c r="D131" s="640"/>
      <c r="E131" s="640"/>
      <c r="F131" s="61"/>
      <c r="G131" s="375" t="s">
        <v>911</v>
      </c>
      <c r="H131" s="381" t="s">
        <v>3</v>
      </c>
      <c r="I131" s="87">
        <v>0</v>
      </c>
      <c r="J131" s="88">
        <v>0</v>
      </c>
      <c r="K131" s="87">
        <v>0</v>
      </c>
      <c r="L131" s="88">
        <f t="shared" si="4"/>
        <v>0</v>
      </c>
      <c r="M131" s="102">
        <v>80078000</v>
      </c>
    </row>
    <row r="132" spans="1:13" s="3" customFormat="1" ht="45" x14ac:dyDescent="0.25">
      <c r="A132" s="634"/>
      <c r="B132" s="637"/>
      <c r="C132" s="640"/>
      <c r="D132" s="640"/>
      <c r="E132" s="640"/>
      <c r="F132" s="61"/>
      <c r="G132" s="375" t="s">
        <v>912</v>
      </c>
      <c r="H132" s="381" t="s">
        <v>910</v>
      </c>
      <c r="I132" s="87">
        <v>0</v>
      </c>
      <c r="J132" s="88">
        <v>0</v>
      </c>
      <c r="K132" s="87">
        <v>0</v>
      </c>
      <c r="L132" s="88">
        <f t="shared" si="4"/>
        <v>0</v>
      </c>
      <c r="M132" s="102">
        <v>20</v>
      </c>
    </row>
    <row r="133" spans="1:13" s="3" customFormat="1" x14ac:dyDescent="0.25">
      <c r="A133" s="634"/>
      <c r="B133" s="644">
        <v>4</v>
      </c>
      <c r="C133" s="640"/>
      <c r="D133" s="640"/>
      <c r="E133" s="640"/>
      <c r="F133" s="61"/>
      <c r="G133" s="375" t="s">
        <v>913</v>
      </c>
      <c r="H133" s="381" t="s">
        <v>3</v>
      </c>
      <c r="I133" s="87">
        <v>250000000</v>
      </c>
      <c r="J133" s="88">
        <v>0.69712605600654964</v>
      </c>
      <c r="K133" s="87">
        <v>360000000</v>
      </c>
      <c r="L133" s="503">
        <f t="shared" si="4"/>
        <v>1.0038615206494315</v>
      </c>
      <c r="M133" s="102">
        <v>358615200</v>
      </c>
    </row>
    <row r="134" spans="1:13" s="3" customFormat="1" ht="60" x14ac:dyDescent="0.25">
      <c r="A134" s="634"/>
      <c r="B134" s="644"/>
      <c r="C134" s="640"/>
      <c r="D134" s="640"/>
      <c r="E134" s="640"/>
      <c r="F134" s="61"/>
      <c r="G134" s="375" t="s">
        <v>914</v>
      </c>
      <c r="H134" s="381" t="s">
        <v>74</v>
      </c>
      <c r="I134" s="87">
        <v>200000</v>
      </c>
      <c r="J134" s="88">
        <v>0.71579783721683488</v>
      </c>
      <c r="K134" s="87">
        <v>250000</v>
      </c>
      <c r="L134" s="88">
        <f t="shared" si="4"/>
        <v>0.89474729652104357</v>
      </c>
      <c r="M134" s="102">
        <v>279408.5</v>
      </c>
    </row>
    <row r="135" spans="1:13" s="3" customFormat="1" x14ac:dyDescent="0.25">
      <c r="A135" s="634"/>
      <c r="B135" s="644">
        <v>5</v>
      </c>
      <c r="C135" s="640"/>
      <c r="D135" s="640"/>
      <c r="E135" s="640"/>
      <c r="F135" s="61"/>
      <c r="G135" s="375" t="s">
        <v>916</v>
      </c>
      <c r="H135" s="381" t="s">
        <v>3</v>
      </c>
      <c r="I135" s="87">
        <v>0</v>
      </c>
      <c r="J135" s="88">
        <v>0</v>
      </c>
      <c r="K135" s="87">
        <v>0</v>
      </c>
      <c r="L135" s="88">
        <f t="shared" si="4"/>
        <v>0</v>
      </c>
      <c r="M135" s="102">
        <v>3844730</v>
      </c>
    </row>
    <row r="136" spans="1:13" s="3" customFormat="1" ht="30" x14ac:dyDescent="0.25">
      <c r="A136" s="634"/>
      <c r="B136" s="644"/>
      <c r="C136" s="640"/>
      <c r="D136" s="640"/>
      <c r="E136" s="640"/>
      <c r="F136" s="61"/>
      <c r="G136" s="375" t="s">
        <v>917</v>
      </c>
      <c r="H136" s="381" t="s">
        <v>918</v>
      </c>
      <c r="I136" s="87">
        <v>0</v>
      </c>
      <c r="J136" s="88">
        <v>0</v>
      </c>
      <c r="K136" s="87">
        <v>0</v>
      </c>
      <c r="L136" s="88">
        <f t="shared" si="4"/>
        <v>0</v>
      </c>
      <c r="M136" s="102">
        <v>10</v>
      </c>
    </row>
    <row r="137" spans="1:13" s="3" customFormat="1" ht="75" x14ac:dyDescent="0.25">
      <c r="A137" s="634"/>
      <c r="B137" s="644"/>
      <c r="C137" s="640"/>
      <c r="D137" s="640"/>
      <c r="E137" s="640"/>
      <c r="F137" s="61"/>
      <c r="G137" s="375" t="s">
        <v>919</v>
      </c>
      <c r="H137" s="381" t="s">
        <v>74</v>
      </c>
      <c r="I137" s="87">
        <v>255</v>
      </c>
      <c r="J137" s="503">
        <v>1.4285714285714286</v>
      </c>
      <c r="K137" s="87">
        <v>255</v>
      </c>
      <c r="L137" s="503">
        <f t="shared" si="4"/>
        <v>1.4285714285714286</v>
      </c>
      <c r="M137" s="102">
        <v>178.5</v>
      </c>
    </row>
    <row r="138" spans="1:13" s="3" customFormat="1" x14ac:dyDescent="0.25">
      <c r="A138" s="634"/>
      <c r="B138" s="644">
        <v>6</v>
      </c>
      <c r="C138" s="640"/>
      <c r="D138" s="640"/>
      <c r="E138" s="640"/>
      <c r="F138" s="61"/>
      <c r="G138" s="375" t="s">
        <v>920</v>
      </c>
      <c r="H138" s="381" t="s">
        <v>3</v>
      </c>
      <c r="I138" s="87">
        <v>0</v>
      </c>
      <c r="J138" s="88">
        <v>0</v>
      </c>
      <c r="K138" s="87">
        <v>0</v>
      </c>
      <c r="L138" s="88">
        <f t="shared" si="4"/>
        <v>0</v>
      </c>
      <c r="M138" s="102">
        <v>46513952.850000001</v>
      </c>
    </row>
    <row r="139" spans="1:13" s="3" customFormat="1" ht="30" x14ac:dyDescent="0.25">
      <c r="A139" s="634"/>
      <c r="B139" s="644"/>
      <c r="C139" s="640"/>
      <c r="D139" s="640"/>
      <c r="E139" s="640"/>
      <c r="F139" s="61"/>
      <c r="G139" s="375" t="s">
        <v>921</v>
      </c>
      <c r="H139" s="381" t="s">
        <v>918</v>
      </c>
      <c r="I139" s="87">
        <v>0</v>
      </c>
      <c r="J139" s="88">
        <v>0</v>
      </c>
      <c r="K139" s="87">
        <v>0</v>
      </c>
      <c r="L139" s="88">
        <f t="shared" si="4"/>
        <v>0</v>
      </c>
      <c r="M139" s="102">
        <v>113</v>
      </c>
    </row>
    <row r="140" spans="1:13" s="3" customFormat="1" x14ac:dyDescent="0.25">
      <c r="A140" s="634"/>
      <c r="B140" s="644"/>
      <c r="C140" s="640"/>
      <c r="D140" s="640"/>
      <c r="E140" s="640"/>
      <c r="F140" s="61"/>
      <c r="G140" s="375" t="s">
        <v>922</v>
      </c>
      <c r="H140" s="381" t="s">
        <v>48</v>
      </c>
      <c r="I140" s="87">
        <v>0</v>
      </c>
      <c r="J140" s="88">
        <v>0</v>
      </c>
      <c r="K140" s="87">
        <v>0</v>
      </c>
      <c r="L140" s="88">
        <f t="shared" si="4"/>
        <v>0</v>
      </c>
      <c r="M140" s="102">
        <v>1000000</v>
      </c>
    </row>
    <row r="141" spans="1:13" s="3" customFormat="1" ht="60" customHeight="1" x14ac:dyDescent="0.25">
      <c r="A141" s="634"/>
      <c r="B141" s="644">
        <v>3</v>
      </c>
      <c r="C141" s="640"/>
      <c r="D141" s="640"/>
      <c r="E141" s="642" t="s">
        <v>923</v>
      </c>
      <c r="F141" s="61"/>
      <c r="G141" s="375" t="s">
        <v>924</v>
      </c>
      <c r="H141" s="381" t="s">
        <v>918</v>
      </c>
      <c r="I141" s="87">
        <v>0</v>
      </c>
      <c r="J141" s="88">
        <v>0</v>
      </c>
      <c r="K141" s="87">
        <v>0</v>
      </c>
      <c r="L141" s="88">
        <f t="shared" si="4"/>
        <v>0</v>
      </c>
      <c r="M141" s="102">
        <v>80</v>
      </c>
    </row>
    <row r="142" spans="1:13" s="3" customFormat="1" ht="30" x14ac:dyDescent="0.25">
      <c r="A142" s="634"/>
      <c r="B142" s="644"/>
      <c r="C142" s="640"/>
      <c r="D142" s="640"/>
      <c r="E142" s="642"/>
      <c r="F142" s="61"/>
      <c r="G142" s="375" t="s">
        <v>925</v>
      </c>
      <c r="H142" s="381" t="s">
        <v>910</v>
      </c>
      <c r="I142" s="87">
        <v>0</v>
      </c>
      <c r="J142" s="88">
        <v>0</v>
      </c>
      <c r="K142" s="87">
        <v>0</v>
      </c>
      <c r="L142" s="88">
        <f t="shared" si="4"/>
        <v>0</v>
      </c>
      <c r="M142" s="102">
        <v>350</v>
      </c>
    </row>
    <row r="143" spans="1:13" s="3" customFormat="1" ht="30.75" thickBot="1" x14ac:dyDescent="0.3">
      <c r="A143" s="635"/>
      <c r="B143" s="335">
        <v>4</v>
      </c>
      <c r="C143" s="641"/>
      <c r="D143" s="641"/>
      <c r="E143" s="643"/>
      <c r="F143" s="62"/>
      <c r="G143" s="377" t="s">
        <v>926</v>
      </c>
      <c r="H143" s="384" t="s">
        <v>74</v>
      </c>
      <c r="I143" s="93">
        <v>1100000</v>
      </c>
      <c r="J143" s="504">
        <v>1.0431301110412003</v>
      </c>
      <c r="K143" s="93">
        <v>1150000</v>
      </c>
      <c r="L143" s="504">
        <f t="shared" si="4"/>
        <v>1.0905451160885276</v>
      </c>
      <c r="M143" s="105">
        <v>1054518.5</v>
      </c>
    </row>
    <row r="144" spans="1:13" ht="15" customHeight="1" x14ac:dyDescent="0.25">
      <c r="A144" s="692" t="s">
        <v>25</v>
      </c>
      <c r="B144" s="697"/>
      <c r="C144" s="676" t="s">
        <v>7</v>
      </c>
      <c r="D144" s="676" t="s">
        <v>6</v>
      </c>
      <c r="E144" s="147" t="s">
        <v>39</v>
      </c>
      <c r="F144" s="148"/>
      <c r="G144" s="149" t="s">
        <v>188</v>
      </c>
      <c r="H144" s="385" t="s">
        <v>3</v>
      </c>
      <c r="I144" s="150">
        <v>602072.6</v>
      </c>
      <c r="J144" s="151">
        <f>I144/M144</f>
        <v>0.19999999999999998</v>
      </c>
      <c r="K144" s="150">
        <v>903108.9</v>
      </c>
      <c r="L144" s="151">
        <f>K144/M144</f>
        <v>0.3</v>
      </c>
      <c r="M144" s="152">
        <v>3010363</v>
      </c>
    </row>
    <row r="145" spans="1:13" x14ac:dyDescent="0.25">
      <c r="A145" s="685"/>
      <c r="B145" s="682"/>
      <c r="C145" s="667"/>
      <c r="D145" s="667"/>
      <c r="E145" s="58" t="s">
        <v>849</v>
      </c>
      <c r="F145" s="112"/>
      <c r="G145" s="126" t="s">
        <v>189</v>
      </c>
      <c r="H145" s="378" t="s">
        <v>48</v>
      </c>
      <c r="I145" s="81">
        <v>1</v>
      </c>
      <c r="J145" s="82">
        <f t="shared" ref="J145:J189" si="5">I145/M145</f>
        <v>0.25</v>
      </c>
      <c r="K145" s="81">
        <v>1</v>
      </c>
      <c r="L145" s="82">
        <f t="shared" ref="L145:L189" si="6">K145/M145</f>
        <v>0.25</v>
      </c>
      <c r="M145" s="99">
        <v>4</v>
      </c>
    </row>
    <row r="146" spans="1:13" x14ac:dyDescent="0.25">
      <c r="A146" s="685"/>
      <c r="B146" s="135"/>
      <c r="C146" s="667"/>
      <c r="D146" s="667"/>
      <c r="E146" s="58" t="s">
        <v>35</v>
      </c>
      <c r="F146" s="112"/>
      <c r="G146" s="126" t="s">
        <v>190</v>
      </c>
      <c r="H146" s="378" t="s">
        <v>48</v>
      </c>
      <c r="I146" s="81">
        <v>0</v>
      </c>
      <c r="J146" s="82">
        <v>0</v>
      </c>
      <c r="K146" s="81">
        <v>0</v>
      </c>
      <c r="L146" s="82">
        <v>0</v>
      </c>
      <c r="M146" s="99">
        <v>0</v>
      </c>
    </row>
    <row r="147" spans="1:13" x14ac:dyDescent="0.25">
      <c r="A147" s="685"/>
      <c r="B147" s="135"/>
      <c r="C147" s="667"/>
      <c r="D147" s="667"/>
      <c r="E147" s="58" t="s">
        <v>39</v>
      </c>
      <c r="F147" s="112"/>
      <c r="G147" s="126" t="s">
        <v>191</v>
      </c>
      <c r="H147" s="378" t="s">
        <v>3</v>
      </c>
      <c r="I147" s="81">
        <v>850964.8</v>
      </c>
      <c r="J147" s="82">
        <f t="shared" si="5"/>
        <v>0.2</v>
      </c>
      <c r="K147" s="81">
        <v>1276447.2</v>
      </c>
      <c r="L147" s="82">
        <f t="shared" si="6"/>
        <v>0.3</v>
      </c>
      <c r="M147" s="99">
        <v>4254824</v>
      </c>
    </row>
    <row r="148" spans="1:13" x14ac:dyDescent="0.25">
      <c r="A148" s="685"/>
      <c r="B148" s="135"/>
      <c r="C148" s="667"/>
      <c r="D148" s="667"/>
      <c r="E148" s="58" t="s">
        <v>849</v>
      </c>
      <c r="F148" s="112"/>
      <c r="G148" s="126" t="s">
        <v>192</v>
      </c>
      <c r="H148" s="378" t="s">
        <v>48</v>
      </c>
      <c r="I148" s="81">
        <v>2</v>
      </c>
      <c r="J148" s="82">
        <f t="shared" si="5"/>
        <v>0.33333333333333331</v>
      </c>
      <c r="K148" s="81">
        <v>2</v>
      </c>
      <c r="L148" s="82">
        <f t="shared" si="6"/>
        <v>0.33333333333333331</v>
      </c>
      <c r="M148" s="99">
        <v>6</v>
      </c>
    </row>
    <row r="149" spans="1:13" ht="30" x14ac:dyDescent="0.25">
      <c r="A149" s="685"/>
      <c r="B149" s="135"/>
      <c r="C149" s="667"/>
      <c r="D149" s="667"/>
      <c r="E149" s="58" t="s">
        <v>35</v>
      </c>
      <c r="F149" s="112"/>
      <c r="G149" s="126" t="s">
        <v>193</v>
      </c>
      <c r="H149" s="378" t="s">
        <v>48</v>
      </c>
      <c r="I149" s="81">
        <v>0</v>
      </c>
      <c r="J149" s="82">
        <v>0</v>
      </c>
      <c r="K149" s="81">
        <v>0</v>
      </c>
      <c r="L149" s="82">
        <v>0</v>
      </c>
      <c r="M149" s="99">
        <v>0</v>
      </c>
    </row>
    <row r="150" spans="1:13" x14ac:dyDescent="0.25">
      <c r="A150" s="685"/>
      <c r="B150" s="135"/>
      <c r="C150" s="667"/>
      <c r="D150" s="667"/>
      <c r="E150" s="58" t="s">
        <v>849</v>
      </c>
      <c r="F150" s="112"/>
      <c r="G150" s="126" t="s">
        <v>194</v>
      </c>
      <c r="H150" s="378" t="s">
        <v>48</v>
      </c>
      <c r="I150" s="81">
        <v>1</v>
      </c>
      <c r="J150" s="82">
        <f t="shared" si="5"/>
        <v>0.25</v>
      </c>
      <c r="K150" s="81">
        <v>1</v>
      </c>
      <c r="L150" s="82">
        <f t="shared" si="6"/>
        <v>0.25</v>
      </c>
      <c r="M150" s="99">
        <v>4</v>
      </c>
    </row>
    <row r="151" spans="1:13" ht="30" x14ac:dyDescent="0.25">
      <c r="A151" s="685"/>
      <c r="B151" s="135"/>
      <c r="C151" s="667"/>
      <c r="D151" s="667"/>
      <c r="E151" s="58" t="s">
        <v>35</v>
      </c>
      <c r="F151" s="112"/>
      <c r="G151" s="126" t="s">
        <v>195</v>
      </c>
      <c r="H151" s="378" t="s">
        <v>48</v>
      </c>
      <c r="I151" s="81">
        <v>0</v>
      </c>
      <c r="J151" s="82">
        <v>0</v>
      </c>
      <c r="K151" s="81">
        <v>0</v>
      </c>
      <c r="L151" s="82">
        <v>0</v>
      </c>
      <c r="M151" s="99">
        <v>0</v>
      </c>
    </row>
    <row r="152" spans="1:13" x14ac:dyDescent="0.25">
      <c r="A152" s="685"/>
      <c r="B152" s="135"/>
      <c r="C152" s="667"/>
      <c r="D152" s="667"/>
      <c r="E152" s="58" t="s">
        <v>39</v>
      </c>
      <c r="F152" s="112"/>
      <c r="G152" s="126" t="s">
        <v>196</v>
      </c>
      <c r="H152" s="378" t="s">
        <v>3</v>
      </c>
      <c r="I152" s="81">
        <v>152911.80000000002</v>
      </c>
      <c r="J152" s="82">
        <f t="shared" si="5"/>
        <v>0.2</v>
      </c>
      <c r="K152" s="81">
        <v>229367.69999999998</v>
      </c>
      <c r="L152" s="82">
        <f t="shared" si="6"/>
        <v>0.3</v>
      </c>
      <c r="M152" s="99">
        <v>764559</v>
      </c>
    </row>
    <row r="153" spans="1:13" x14ac:dyDescent="0.25">
      <c r="A153" s="685"/>
      <c r="B153" s="135"/>
      <c r="C153" s="667"/>
      <c r="D153" s="667"/>
      <c r="E153" s="58" t="s">
        <v>849</v>
      </c>
      <c r="F153" s="112"/>
      <c r="G153" s="126" t="s">
        <v>197</v>
      </c>
      <c r="H153" s="378" t="s">
        <v>48</v>
      </c>
      <c r="I153" s="81">
        <v>1</v>
      </c>
      <c r="J153" s="82">
        <f t="shared" si="5"/>
        <v>0.33333333333333331</v>
      </c>
      <c r="K153" s="81">
        <v>1</v>
      </c>
      <c r="L153" s="82">
        <f t="shared" si="6"/>
        <v>0.33333333333333331</v>
      </c>
      <c r="M153" s="99">
        <v>3</v>
      </c>
    </row>
    <row r="154" spans="1:13" ht="30" x14ac:dyDescent="0.25">
      <c r="A154" s="685"/>
      <c r="B154" s="135"/>
      <c r="C154" s="667"/>
      <c r="D154" s="667"/>
      <c r="E154" s="58" t="s">
        <v>35</v>
      </c>
      <c r="F154" s="112"/>
      <c r="G154" s="126" t="s">
        <v>198</v>
      </c>
      <c r="H154" s="378" t="s">
        <v>48</v>
      </c>
      <c r="I154" s="81">
        <v>0</v>
      </c>
      <c r="J154" s="82">
        <v>0</v>
      </c>
      <c r="K154" s="81">
        <v>0</v>
      </c>
      <c r="L154" s="82">
        <v>0</v>
      </c>
      <c r="M154" s="99">
        <v>0</v>
      </c>
    </row>
    <row r="155" spans="1:13" x14ac:dyDescent="0.25">
      <c r="A155" s="685"/>
      <c r="B155" s="135"/>
      <c r="C155" s="667"/>
      <c r="D155" s="667"/>
      <c r="E155" s="58" t="s">
        <v>39</v>
      </c>
      <c r="F155" s="112"/>
      <c r="G155" s="126" t="s">
        <v>199</v>
      </c>
      <c r="H155" s="378" t="s">
        <v>3</v>
      </c>
      <c r="I155" s="81">
        <v>433771.2</v>
      </c>
      <c r="J155" s="82">
        <f t="shared" si="5"/>
        <v>0.2</v>
      </c>
      <c r="K155" s="81">
        <v>650656.79999999993</v>
      </c>
      <c r="L155" s="82">
        <f t="shared" si="6"/>
        <v>0.3</v>
      </c>
      <c r="M155" s="99">
        <v>2168856</v>
      </c>
    </row>
    <row r="156" spans="1:13" x14ac:dyDescent="0.25">
      <c r="A156" s="685"/>
      <c r="B156" s="135"/>
      <c r="C156" s="667"/>
      <c r="D156" s="667"/>
      <c r="E156" s="58" t="s">
        <v>849</v>
      </c>
      <c r="F156" s="112"/>
      <c r="G156" s="126" t="s">
        <v>200</v>
      </c>
      <c r="H156" s="378" t="s">
        <v>48</v>
      </c>
      <c r="I156" s="81">
        <v>1</v>
      </c>
      <c r="J156" s="82">
        <f t="shared" si="5"/>
        <v>0.25</v>
      </c>
      <c r="K156" s="81">
        <v>1</v>
      </c>
      <c r="L156" s="82">
        <f t="shared" si="6"/>
        <v>0.25</v>
      </c>
      <c r="M156" s="99">
        <v>4</v>
      </c>
    </row>
    <row r="157" spans="1:13" ht="30.75" thickBot="1" x14ac:dyDescent="0.3">
      <c r="A157" s="686"/>
      <c r="B157" s="136"/>
      <c r="C157" s="687"/>
      <c r="D157" s="687"/>
      <c r="E157" s="59" t="s">
        <v>35</v>
      </c>
      <c r="F157" s="113"/>
      <c r="G157" s="127" t="s">
        <v>201</v>
      </c>
      <c r="H157" s="386" t="s">
        <v>48</v>
      </c>
      <c r="I157" s="91">
        <v>0</v>
      </c>
      <c r="J157" s="92">
        <v>0</v>
      </c>
      <c r="K157" s="91">
        <v>0</v>
      </c>
      <c r="L157" s="92">
        <v>0</v>
      </c>
      <c r="M157" s="104">
        <v>0</v>
      </c>
    </row>
    <row r="158" spans="1:13" x14ac:dyDescent="0.25">
      <c r="A158" s="693" t="s">
        <v>210</v>
      </c>
      <c r="B158" s="137"/>
      <c r="C158" s="639" t="s">
        <v>7</v>
      </c>
      <c r="D158" s="639" t="s">
        <v>6</v>
      </c>
      <c r="E158" s="60" t="s">
        <v>39</v>
      </c>
      <c r="F158" s="114"/>
      <c r="G158" s="128" t="s">
        <v>202</v>
      </c>
      <c r="H158" s="380" t="s">
        <v>3</v>
      </c>
      <c r="I158" s="85">
        <v>509022</v>
      </c>
      <c r="J158" s="86">
        <f t="shared" si="5"/>
        <v>0.19999968567223314</v>
      </c>
      <c r="K158" s="85">
        <v>1781579.8</v>
      </c>
      <c r="L158" s="86">
        <f t="shared" si="6"/>
        <v>0.70000000000000007</v>
      </c>
      <c r="M158" s="101">
        <v>2545114</v>
      </c>
    </row>
    <row r="159" spans="1:13" x14ac:dyDescent="0.25">
      <c r="A159" s="694"/>
      <c r="B159" s="138"/>
      <c r="C159" s="640"/>
      <c r="D159" s="640"/>
      <c r="E159" s="61" t="s">
        <v>35</v>
      </c>
      <c r="F159" s="115"/>
      <c r="G159" s="129" t="s">
        <v>203</v>
      </c>
      <c r="H159" s="381" t="s">
        <v>112</v>
      </c>
      <c r="I159" s="87">
        <v>0</v>
      </c>
      <c r="J159" s="88">
        <f t="shared" si="5"/>
        <v>0</v>
      </c>
      <c r="K159" s="87">
        <v>2</v>
      </c>
      <c r="L159" s="88">
        <f t="shared" si="6"/>
        <v>0.5</v>
      </c>
      <c r="M159" s="102">
        <v>4</v>
      </c>
    </row>
    <row r="160" spans="1:13" x14ac:dyDescent="0.25">
      <c r="A160" s="694"/>
      <c r="B160" s="138"/>
      <c r="C160" s="640"/>
      <c r="D160" s="640"/>
      <c r="E160" s="61" t="s">
        <v>35</v>
      </c>
      <c r="F160" s="115"/>
      <c r="G160" s="129" t="s">
        <v>204</v>
      </c>
      <c r="H160" s="381" t="s">
        <v>112</v>
      </c>
      <c r="I160" s="87">
        <v>0</v>
      </c>
      <c r="J160" s="88">
        <f t="shared" si="5"/>
        <v>0</v>
      </c>
      <c r="K160" s="87">
        <v>1</v>
      </c>
      <c r="L160" s="88">
        <f t="shared" si="6"/>
        <v>0.33333333333333331</v>
      </c>
      <c r="M160" s="102">
        <v>3</v>
      </c>
    </row>
    <row r="161" spans="1:13" x14ac:dyDescent="0.25">
      <c r="A161" s="694"/>
      <c r="B161" s="138"/>
      <c r="C161" s="640"/>
      <c r="D161" s="640"/>
      <c r="E161" s="61" t="s">
        <v>35</v>
      </c>
      <c r="F161" s="115"/>
      <c r="G161" s="129" t="s">
        <v>205</v>
      </c>
      <c r="H161" s="381" t="s">
        <v>112</v>
      </c>
      <c r="I161" s="87">
        <v>0</v>
      </c>
      <c r="J161" s="88">
        <f t="shared" si="5"/>
        <v>0</v>
      </c>
      <c r="K161" s="87">
        <v>1</v>
      </c>
      <c r="L161" s="88">
        <f t="shared" si="6"/>
        <v>0.5</v>
      </c>
      <c r="M161" s="102">
        <v>2</v>
      </c>
    </row>
    <row r="162" spans="1:13" x14ac:dyDescent="0.25">
      <c r="A162" s="694"/>
      <c r="B162" s="138"/>
      <c r="C162" s="640"/>
      <c r="D162" s="640"/>
      <c r="E162" s="61" t="s">
        <v>39</v>
      </c>
      <c r="F162" s="115"/>
      <c r="G162" s="129" t="s">
        <v>202</v>
      </c>
      <c r="H162" s="381" t="s">
        <v>3</v>
      </c>
      <c r="I162" s="87">
        <v>2131533</v>
      </c>
      <c r="J162" s="88">
        <f t="shared" si="5"/>
        <v>0.19999998123416515</v>
      </c>
      <c r="K162" s="87">
        <v>5325832</v>
      </c>
      <c r="L162" s="88">
        <f t="shared" si="6"/>
        <v>0.49971841864813554</v>
      </c>
      <c r="M162" s="102">
        <v>10657666</v>
      </c>
    </row>
    <row r="163" spans="1:13" x14ac:dyDescent="0.25">
      <c r="A163" s="694"/>
      <c r="B163" s="138"/>
      <c r="C163" s="640"/>
      <c r="D163" s="640"/>
      <c r="E163" s="61" t="s">
        <v>35</v>
      </c>
      <c r="F163" s="115"/>
      <c r="G163" s="129" t="s">
        <v>206</v>
      </c>
      <c r="H163" s="381" t="s">
        <v>112</v>
      </c>
      <c r="I163" s="87">
        <v>0</v>
      </c>
      <c r="J163" s="88">
        <f t="shared" si="5"/>
        <v>0</v>
      </c>
      <c r="K163" s="87">
        <v>8</v>
      </c>
      <c r="L163" s="88">
        <f t="shared" si="6"/>
        <v>0.53333333333333333</v>
      </c>
      <c r="M163" s="102">
        <v>15</v>
      </c>
    </row>
    <row r="164" spans="1:13" ht="30" x14ac:dyDescent="0.25">
      <c r="A164" s="694"/>
      <c r="B164" s="138"/>
      <c r="C164" s="640"/>
      <c r="D164" s="640"/>
      <c r="E164" s="61" t="s">
        <v>35</v>
      </c>
      <c r="F164" s="115"/>
      <c r="G164" s="129" t="s">
        <v>207</v>
      </c>
      <c r="H164" s="381" t="s">
        <v>38</v>
      </c>
      <c r="I164" s="87">
        <v>0</v>
      </c>
      <c r="J164" s="88">
        <f t="shared" si="5"/>
        <v>0</v>
      </c>
      <c r="K164" s="87">
        <v>20</v>
      </c>
      <c r="L164" s="88">
        <f t="shared" si="6"/>
        <v>0.66666666666666663</v>
      </c>
      <c r="M164" s="102">
        <v>30</v>
      </c>
    </row>
    <row r="165" spans="1:13" x14ac:dyDescent="0.25">
      <c r="A165" s="694"/>
      <c r="B165" s="138"/>
      <c r="C165" s="640"/>
      <c r="D165" s="640"/>
      <c r="E165" s="61" t="s">
        <v>35</v>
      </c>
      <c r="F165" s="115"/>
      <c r="G165" s="129" t="s">
        <v>208</v>
      </c>
      <c r="H165" s="381" t="s">
        <v>112</v>
      </c>
      <c r="I165" s="87">
        <v>0</v>
      </c>
      <c r="J165" s="88">
        <f t="shared" si="5"/>
        <v>0</v>
      </c>
      <c r="K165" s="87">
        <v>1</v>
      </c>
      <c r="L165" s="88">
        <f t="shared" si="6"/>
        <v>0.33333333333333331</v>
      </c>
      <c r="M165" s="102">
        <v>3</v>
      </c>
    </row>
    <row r="166" spans="1:13" x14ac:dyDescent="0.25">
      <c r="A166" s="694"/>
      <c r="B166" s="138"/>
      <c r="C166" s="640"/>
      <c r="D166" s="640"/>
      <c r="E166" s="61" t="s">
        <v>39</v>
      </c>
      <c r="F166" s="115"/>
      <c r="G166" s="129" t="s">
        <v>202</v>
      </c>
      <c r="H166" s="381" t="s">
        <v>3</v>
      </c>
      <c r="I166" s="87">
        <v>349953</v>
      </c>
      <c r="J166" s="88">
        <f t="shared" si="5"/>
        <v>0.19999988569900204</v>
      </c>
      <c r="K166" s="87">
        <v>849965</v>
      </c>
      <c r="L166" s="88">
        <f t="shared" si="6"/>
        <v>0.4857592386639128</v>
      </c>
      <c r="M166" s="102">
        <v>1749766</v>
      </c>
    </row>
    <row r="167" spans="1:13" ht="15.75" thickBot="1" x14ac:dyDescent="0.3">
      <c r="A167" s="695"/>
      <c r="B167" s="139"/>
      <c r="C167" s="641"/>
      <c r="D167" s="641"/>
      <c r="E167" s="62" t="s">
        <v>35</v>
      </c>
      <c r="F167" s="116"/>
      <c r="G167" s="130" t="s">
        <v>209</v>
      </c>
      <c r="H167" s="384" t="s">
        <v>112</v>
      </c>
      <c r="I167" s="93">
        <v>0</v>
      </c>
      <c r="J167" s="94">
        <f t="shared" si="5"/>
        <v>0</v>
      </c>
      <c r="K167" s="93">
        <v>20</v>
      </c>
      <c r="L167" s="94">
        <f t="shared" si="6"/>
        <v>0.66666666666666663</v>
      </c>
      <c r="M167" s="105">
        <v>30</v>
      </c>
    </row>
    <row r="168" spans="1:13" ht="15" customHeight="1" x14ac:dyDescent="0.25">
      <c r="A168" s="684" t="s">
        <v>28</v>
      </c>
      <c r="B168" s="140"/>
      <c r="C168" s="666" t="s">
        <v>7</v>
      </c>
      <c r="D168" s="666" t="s">
        <v>6</v>
      </c>
      <c r="E168" s="57" t="s">
        <v>35</v>
      </c>
      <c r="F168" s="111" t="s">
        <v>96</v>
      </c>
      <c r="G168" s="125" t="s">
        <v>229</v>
      </c>
      <c r="H168" s="383" t="s">
        <v>112</v>
      </c>
      <c r="I168" s="79">
        <v>0</v>
      </c>
      <c r="J168" s="80">
        <v>0</v>
      </c>
      <c r="K168" s="79">
        <v>0</v>
      </c>
      <c r="L168" s="80">
        <v>0</v>
      </c>
      <c r="M168" s="98">
        <v>0</v>
      </c>
    </row>
    <row r="169" spans="1:13" x14ac:dyDescent="0.25">
      <c r="A169" s="685"/>
      <c r="B169" s="135"/>
      <c r="C169" s="667"/>
      <c r="D169" s="667"/>
      <c r="E169" s="58" t="s">
        <v>849</v>
      </c>
      <c r="F169" s="112" t="s">
        <v>99</v>
      </c>
      <c r="G169" s="126" t="s">
        <v>230</v>
      </c>
      <c r="H169" s="378" t="s">
        <v>112</v>
      </c>
      <c r="I169" s="81"/>
      <c r="J169" s="82">
        <f t="shared" si="5"/>
        <v>0</v>
      </c>
      <c r="K169" s="81"/>
      <c r="L169" s="82">
        <f t="shared" si="6"/>
        <v>0</v>
      </c>
      <c r="M169" s="99">
        <v>1</v>
      </c>
    </row>
    <row r="170" spans="1:13" x14ac:dyDescent="0.25">
      <c r="A170" s="685"/>
      <c r="B170" s="135"/>
      <c r="C170" s="667"/>
      <c r="D170" s="667"/>
      <c r="E170" s="58" t="s">
        <v>35</v>
      </c>
      <c r="F170" s="112" t="s">
        <v>55</v>
      </c>
      <c r="G170" s="126" t="s">
        <v>231</v>
      </c>
      <c r="H170" s="378" t="s">
        <v>38</v>
      </c>
      <c r="I170" s="81"/>
      <c r="J170" s="82">
        <v>0</v>
      </c>
      <c r="K170" s="81"/>
      <c r="L170" s="82">
        <v>0</v>
      </c>
      <c r="M170" s="99">
        <v>0</v>
      </c>
    </row>
    <row r="171" spans="1:13" ht="44.25" customHeight="1" x14ac:dyDescent="0.25">
      <c r="A171" s="685"/>
      <c r="B171" s="135"/>
      <c r="C171" s="667"/>
      <c r="D171" s="667"/>
      <c r="E171" s="58" t="s">
        <v>849</v>
      </c>
      <c r="F171" s="112" t="s">
        <v>214</v>
      </c>
      <c r="G171" s="126" t="s">
        <v>232</v>
      </c>
      <c r="H171" s="378" t="s">
        <v>112</v>
      </c>
      <c r="I171" s="81"/>
      <c r="J171" s="82">
        <v>0</v>
      </c>
      <c r="K171" s="81"/>
      <c r="L171" s="82">
        <v>0</v>
      </c>
      <c r="M171" s="106" t="s">
        <v>226</v>
      </c>
    </row>
    <row r="172" spans="1:13" x14ac:dyDescent="0.25">
      <c r="A172" s="685"/>
      <c r="B172" s="135"/>
      <c r="C172" s="667"/>
      <c r="D172" s="667"/>
      <c r="E172" s="58" t="s">
        <v>35</v>
      </c>
      <c r="F172" s="112" t="s">
        <v>215</v>
      </c>
      <c r="G172" s="126" t="s">
        <v>233</v>
      </c>
      <c r="H172" s="378" t="s">
        <v>38</v>
      </c>
      <c r="I172" s="81">
        <v>4</v>
      </c>
      <c r="J172" s="82">
        <f t="shared" si="5"/>
        <v>0.44444444444444442</v>
      </c>
      <c r="K172" s="81">
        <v>7</v>
      </c>
      <c r="L172" s="82">
        <f t="shared" si="6"/>
        <v>0.77777777777777779</v>
      </c>
      <c r="M172" s="99">
        <v>9</v>
      </c>
    </row>
    <row r="173" spans="1:13" x14ac:dyDescent="0.25">
      <c r="A173" s="685"/>
      <c r="B173" s="135"/>
      <c r="C173" s="667"/>
      <c r="D173" s="667"/>
      <c r="E173" s="58" t="s">
        <v>35</v>
      </c>
      <c r="F173" s="112" t="s">
        <v>216</v>
      </c>
      <c r="G173" s="126" t="s">
        <v>234</v>
      </c>
      <c r="H173" s="378" t="s">
        <v>74</v>
      </c>
      <c r="I173" s="81"/>
      <c r="J173" s="82">
        <f t="shared" si="5"/>
        <v>0</v>
      </c>
      <c r="K173" s="81">
        <v>15000</v>
      </c>
      <c r="L173" s="82">
        <f t="shared" si="6"/>
        <v>0.5357142857142857</v>
      </c>
      <c r="M173" s="99">
        <v>28000</v>
      </c>
    </row>
    <row r="174" spans="1:13" x14ac:dyDescent="0.25">
      <c r="A174" s="685"/>
      <c r="B174" s="135"/>
      <c r="C174" s="667"/>
      <c r="D174" s="667"/>
      <c r="E174" s="58" t="s">
        <v>39</v>
      </c>
      <c r="F174" s="112" t="s">
        <v>178</v>
      </c>
      <c r="G174" s="126" t="s">
        <v>235</v>
      </c>
      <c r="H174" s="378" t="s">
        <v>3</v>
      </c>
      <c r="I174" s="81">
        <v>500000</v>
      </c>
      <c r="J174" s="82">
        <f t="shared" si="5"/>
        <v>5.0909394514207285E-2</v>
      </c>
      <c r="K174" s="81">
        <v>2200000</v>
      </c>
      <c r="L174" s="82">
        <f t="shared" si="6"/>
        <v>0.22400133586251206</v>
      </c>
      <c r="M174" s="99">
        <v>9821370</v>
      </c>
    </row>
    <row r="175" spans="1:13" x14ac:dyDescent="0.25">
      <c r="A175" s="685"/>
      <c r="B175" s="135"/>
      <c r="C175" s="667"/>
      <c r="D175" s="667"/>
      <c r="E175" s="58" t="s">
        <v>35</v>
      </c>
      <c r="F175" s="112" t="s">
        <v>55</v>
      </c>
      <c r="G175" s="126" t="s">
        <v>231</v>
      </c>
      <c r="H175" s="378" t="s">
        <v>38</v>
      </c>
      <c r="I175" s="81"/>
      <c r="J175" s="82">
        <v>0</v>
      </c>
      <c r="K175" s="81"/>
      <c r="L175" s="82">
        <v>0</v>
      </c>
      <c r="M175" s="99">
        <v>0</v>
      </c>
    </row>
    <row r="176" spans="1:13" ht="42.75" customHeight="1" x14ac:dyDescent="0.25">
      <c r="A176" s="685"/>
      <c r="B176" s="135"/>
      <c r="C176" s="667"/>
      <c r="D176" s="667"/>
      <c r="E176" s="58" t="s">
        <v>849</v>
      </c>
      <c r="F176" s="112" t="s">
        <v>214</v>
      </c>
      <c r="G176" s="126" t="s">
        <v>232</v>
      </c>
      <c r="H176" s="378" t="s">
        <v>112</v>
      </c>
      <c r="I176" s="81"/>
      <c r="J176" s="82">
        <v>0</v>
      </c>
      <c r="K176" s="81"/>
      <c r="L176" s="82">
        <v>0</v>
      </c>
      <c r="M176" s="106" t="s">
        <v>226</v>
      </c>
    </row>
    <row r="177" spans="1:13" x14ac:dyDescent="0.25">
      <c r="A177" s="685"/>
      <c r="B177" s="135"/>
      <c r="C177" s="667"/>
      <c r="D177" s="667"/>
      <c r="E177" s="58" t="s">
        <v>35</v>
      </c>
      <c r="F177" s="112" t="s">
        <v>217</v>
      </c>
      <c r="G177" s="126" t="s">
        <v>236</v>
      </c>
      <c r="H177" s="378" t="s">
        <v>228</v>
      </c>
      <c r="I177" s="81"/>
      <c r="J177" s="82">
        <f t="shared" si="5"/>
        <v>0</v>
      </c>
      <c r="K177" s="81">
        <v>1</v>
      </c>
      <c r="L177" s="82">
        <f t="shared" si="6"/>
        <v>0.5</v>
      </c>
      <c r="M177" s="99">
        <v>2</v>
      </c>
    </row>
    <row r="178" spans="1:13" x14ac:dyDescent="0.25">
      <c r="A178" s="685"/>
      <c r="B178" s="135"/>
      <c r="C178" s="667"/>
      <c r="D178" s="667"/>
      <c r="E178" s="58" t="s">
        <v>35</v>
      </c>
      <c r="F178" s="112" t="s">
        <v>218</v>
      </c>
      <c r="G178" s="126" t="s">
        <v>237</v>
      </c>
      <c r="H178" s="378" t="s">
        <v>228</v>
      </c>
      <c r="I178" s="81"/>
      <c r="J178" s="82">
        <f t="shared" si="5"/>
        <v>0</v>
      </c>
      <c r="K178" s="81">
        <v>1</v>
      </c>
      <c r="L178" s="82">
        <f t="shared" si="6"/>
        <v>0.5</v>
      </c>
      <c r="M178" s="99">
        <v>2</v>
      </c>
    </row>
    <row r="179" spans="1:13" x14ac:dyDescent="0.25">
      <c r="A179" s="685"/>
      <c r="B179" s="135"/>
      <c r="C179" s="667"/>
      <c r="D179" s="667"/>
      <c r="E179" s="58" t="s">
        <v>39</v>
      </c>
      <c r="F179" s="112" t="s">
        <v>178</v>
      </c>
      <c r="G179" s="126" t="s">
        <v>238</v>
      </c>
      <c r="H179" s="378" t="s">
        <v>3</v>
      </c>
      <c r="I179" s="81">
        <v>300000</v>
      </c>
      <c r="J179" s="82">
        <f t="shared" si="5"/>
        <v>6.0388138722827098E-2</v>
      </c>
      <c r="K179" s="81">
        <v>1300000</v>
      </c>
      <c r="L179" s="82">
        <f t="shared" si="6"/>
        <v>0.26168193446558408</v>
      </c>
      <c r="M179" s="99">
        <v>4967863</v>
      </c>
    </row>
    <row r="180" spans="1:13" x14ac:dyDescent="0.25">
      <c r="A180" s="685"/>
      <c r="B180" s="135"/>
      <c r="C180" s="667"/>
      <c r="D180" s="667"/>
      <c r="E180" s="58" t="s">
        <v>35</v>
      </c>
      <c r="F180" s="112" t="s">
        <v>219</v>
      </c>
      <c r="G180" s="126" t="s">
        <v>239</v>
      </c>
      <c r="H180" s="378" t="s">
        <v>112</v>
      </c>
      <c r="I180" s="81"/>
      <c r="J180" s="82">
        <v>0</v>
      </c>
      <c r="K180" s="81"/>
      <c r="L180" s="82">
        <v>0</v>
      </c>
      <c r="M180" s="99">
        <v>0</v>
      </c>
    </row>
    <row r="181" spans="1:13" x14ac:dyDescent="0.25">
      <c r="A181" s="685"/>
      <c r="B181" s="135"/>
      <c r="C181" s="667"/>
      <c r="D181" s="667"/>
      <c r="E181" s="58" t="s">
        <v>849</v>
      </c>
      <c r="F181" s="112" t="s">
        <v>92</v>
      </c>
      <c r="G181" s="126" t="s">
        <v>240</v>
      </c>
      <c r="H181" s="378" t="s">
        <v>112</v>
      </c>
      <c r="I181" s="81">
        <v>0</v>
      </c>
      <c r="J181" s="82">
        <f t="shared" si="5"/>
        <v>0</v>
      </c>
      <c r="K181" s="81">
        <v>3</v>
      </c>
      <c r="L181" s="82">
        <f t="shared" si="6"/>
        <v>0.6</v>
      </c>
      <c r="M181" s="99">
        <v>5</v>
      </c>
    </row>
    <row r="182" spans="1:13" ht="30" x14ac:dyDescent="0.25">
      <c r="A182" s="685"/>
      <c r="B182" s="135"/>
      <c r="C182" s="667"/>
      <c r="D182" s="667"/>
      <c r="E182" s="58" t="s">
        <v>35</v>
      </c>
      <c r="F182" s="112" t="s">
        <v>220</v>
      </c>
      <c r="G182" s="126" t="s">
        <v>241</v>
      </c>
      <c r="H182" s="378" t="s">
        <v>112</v>
      </c>
      <c r="I182" s="81">
        <v>0</v>
      </c>
      <c r="J182" s="82">
        <f t="shared" si="5"/>
        <v>0</v>
      </c>
      <c r="K182" s="81">
        <v>3</v>
      </c>
      <c r="L182" s="82">
        <f t="shared" si="6"/>
        <v>0.5</v>
      </c>
      <c r="M182" s="99">
        <v>6</v>
      </c>
    </row>
    <row r="183" spans="1:13" ht="30" x14ac:dyDescent="0.25">
      <c r="A183" s="685"/>
      <c r="B183" s="135"/>
      <c r="C183" s="667"/>
      <c r="D183" s="667"/>
      <c r="E183" s="58" t="s">
        <v>35</v>
      </c>
      <c r="F183" s="112" t="s">
        <v>221</v>
      </c>
      <c r="G183" s="126" t="s">
        <v>242</v>
      </c>
      <c r="H183" s="378" t="s">
        <v>77</v>
      </c>
      <c r="I183" s="81">
        <v>0</v>
      </c>
      <c r="J183" s="82">
        <f t="shared" si="5"/>
        <v>0</v>
      </c>
      <c r="K183" s="81">
        <v>15</v>
      </c>
      <c r="L183" s="82">
        <f t="shared" si="6"/>
        <v>0.5</v>
      </c>
      <c r="M183" s="99">
        <v>30</v>
      </c>
    </row>
    <row r="184" spans="1:13" x14ac:dyDescent="0.25">
      <c r="A184" s="685"/>
      <c r="B184" s="135"/>
      <c r="C184" s="667"/>
      <c r="D184" s="667"/>
      <c r="E184" s="58" t="s">
        <v>39</v>
      </c>
      <c r="F184" s="112" t="s">
        <v>178</v>
      </c>
      <c r="G184" s="126" t="s">
        <v>213</v>
      </c>
      <c r="H184" s="378" t="s">
        <v>3</v>
      </c>
      <c r="I184" s="81">
        <v>300000</v>
      </c>
      <c r="J184" s="82">
        <f t="shared" si="5"/>
        <v>0.12077630175717441</v>
      </c>
      <c r="K184" s="81">
        <v>1300000</v>
      </c>
      <c r="L184" s="82">
        <f t="shared" si="6"/>
        <v>0.52336397428108916</v>
      </c>
      <c r="M184" s="99">
        <v>2483931</v>
      </c>
    </row>
    <row r="185" spans="1:13" x14ac:dyDescent="0.25">
      <c r="A185" s="685"/>
      <c r="B185" s="135"/>
      <c r="C185" s="667"/>
      <c r="D185" s="667"/>
      <c r="E185" s="58" t="s">
        <v>35</v>
      </c>
      <c r="F185" s="112" t="s">
        <v>222</v>
      </c>
      <c r="G185" s="126" t="s">
        <v>243</v>
      </c>
      <c r="H185" s="378" t="s">
        <v>227</v>
      </c>
      <c r="I185" s="81">
        <v>0</v>
      </c>
      <c r="J185" s="82">
        <f t="shared" si="5"/>
        <v>0</v>
      </c>
      <c r="K185" s="81">
        <v>2</v>
      </c>
      <c r="L185" s="82">
        <f t="shared" si="6"/>
        <v>0.5</v>
      </c>
      <c r="M185" s="99">
        <v>4</v>
      </c>
    </row>
    <row r="186" spans="1:13" x14ac:dyDescent="0.25">
      <c r="A186" s="685"/>
      <c r="B186" s="135"/>
      <c r="C186" s="667"/>
      <c r="D186" s="667"/>
      <c r="E186" s="58" t="s">
        <v>35</v>
      </c>
      <c r="F186" s="112" t="s">
        <v>223</v>
      </c>
      <c r="G186" s="126" t="s">
        <v>244</v>
      </c>
      <c r="H186" s="378" t="s">
        <v>227</v>
      </c>
      <c r="I186" s="81">
        <v>0</v>
      </c>
      <c r="J186" s="82">
        <f t="shared" si="5"/>
        <v>0</v>
      </c>
      <c r="K186" s="81">
        <v>3</v>
      </c>
      <c r="L186" s="82">
        <f t="shared" si="6"/>
        <v>0.6</v>
      </c>
      <c r="M186" s="99">
        <v>5</v>
      </c>
    </row>
    <row r="187" spans="1:13" x14ac:dyDescent="0.25">
      <c r="A187" s="685"/>
      <c r="B187" s="135"/>
      <c r="C187" s="667"/>
      <c r="D187" s="667"/>
      <c r="E187" s="58" t="s">
        <v>35</v>
      </c>
      <c r="F187" s="112" t="s">
        <v>224</v>
      </c>
      <c r="G187" s="126" t="s">
        <v>245</v>
      </c>
      <c r="H187" s="378" t="s">
        <v>227</v>
      </c>
      <c r="I187" s="81">
        <v>10</v>
      </c>
      <c r="J187" s="82">
        <f t="shared" si="5"/>
        <v>0.1</v>
      </c>
      <c r="K187" s="81">
        <v>50</v>
      </c>
      <c r="L187" s="82">
        <f t="shared" si="6"/>
        <v>0.5</v>
      </c>
      <c r="M187" s="99">
        <v>100</v>
      </c>
    </row>
    <row r="188" spans="1:13" x14ac:dyDescent="0.25">
      <c r="A188" s="685"/>
      <c r="B188" s="135"/>
      <c r="C188" s="667"/>
      <c r="D188" s="667"/>
      <c r="E188" s="58" t="s">
        <v>35</v>
      </c>
      <c r="F188" s="112" t="s">
        <v>225</v>
      </c>
      <c r="G188" s="126" t="s">
        <v>246</v>
      </c>
      <c r="H188" s="378" t="s">
        <v>227</v>
      </c>
      <c r="I188" s="81">
        <v>5</v>
      </c>
      <c r="J188" s="82">
        <f t="shared" si="5"/>
        <v>0.1</v>
      </c>
      <c r="K188" s="81">
        <v>30</v>
      </c>
      <c r="L188" s="82">
        <f t="shared" si="6"/>
        <v>0.6</v>
      </c>
      <c r="M188" s="99">
        <v>50</v>
      </c>
    </row>
    <row r="189" spans="1:13" ht="15.75" thickBot="1" x14ac:dyDescent="0.3">
      <c r="A189" s="686"/>
      <c r="B189" s="136"/>
      <c r="C189" s="687"/>
      <c r="D189" s="687"/>
      <c r="E189" s="59" t="s">
        <v>39</v>
      </c>
      <c r="F189" s="113" t="s">
        <v>178</v>
      </c>
      <c r="G189" s="127" t="s">
        <v>238</v>
      </c>
      <c r="H189" s="386" t="s">
        <v>3</v>
      </c>
      <c r="I189" s="91">
        <v>200000</v>
      </c>
      <c r="J189" s="92">
        <f t="shared" si="5"/>
        <v>5.3298383806458648E-2</v>
      </c>
      <c r="K189" s="91">
        <v>800000</v>
      </c>
      <c r="L189" s="92">
        <f t="shared" si="6"/>
        <v>0.21319353522583459</v>
      </c>
      <c r="M189" s="104">
        <v>3752459</v>
      </c>
    </row>
    <row r="192" spans="1:13" ht="17.25" x14ac:dyDescent="0.25">
      <c r="A192" s="263" t="s">
        <v>842</v>
      </c>
    </row>
    <row r="193" spans="1:1" ht="17.25" x14ac:dyDescent="0.25">
      <c r="A193" s="263" t="s">
        <v>843</v>
      </c>
    </row>
    <row r="194" spans="1:1" ht="17.25" x14ac:dyDescent="0.25">
      <c r="A194" s="263" t="s">
        <v>844</v>
      </c>
    </row>
    <row r="195" spans="1:1" x14ac:dyDescent="0.25">
      <c r="A195" s="263" t="s">
        <v>841</v>
      </c>
    </row>
    <row r="196" spans="1:1" ht="17.25" x14ac:dyDescent="0.25">
      <c r="A196" s="263" t="s">
        <v>847</v>
      </c>
    </row>
    <row r="197" spans="1:1" ht="17.25" x14ac:dyDescent="0.25">
      <c r="A197" s="263" t="s">
        <v>845</v>
      </c>
    </row>
    <row r="198" spans="1:1" x14ac:dyDescent="0.25">
      <c r="A198" s="263"/>
    </row>
    <row r="199" spans="1:1" x14ac:dyDescent="0.25">
      <c r="A199" s="263"/>
    </row>
  </sheetData>
  <autoFilter ref="A6:M189"/>
  <mergeCells count="92">
    <mergeCell ref="B83:B86"/>
    <mergeCell ref="B87:B90"/>
    <mergeCell ref="C91:C121"/>
    <mergeCell ref="D44:D46"/>
    <mergeCell ref="D47:D54"/>
    <mergeCell ref="D55:D57"/>
    <mergeCell ref="B73:B76"/>
    <mergeCell ref="B77:B79"/>
    <mergeCell ref="C41:C57"/>
    <mergeCell ref="D41:D43"/>
    <mergeCell ref="C69:C79"/>
    <mergeCell ref="B47:B54"/>
    <mergeCell ref="B55:B57"/>
    <mergeCell ref="A83:A90"/>
    <mergeCell ref="C83:C90"/>
    <mergeCell ref="A4:A6"/>
    <mergeCell ref="B4:B6"/>
    <mergeCell ref="C4:C6"/>
    <mergeCell ref="B80:B82"/>
    <mergeCell ref="C58:C66"/>
    <mergeCell ref="C67:C68"/>
    <mergeCell ref="C80:C82"/>
    <mergeCell ref="A58:A82"/>
    <mergeCell ref="B58:B66"/>
    <mergeCell ref="B67:B68"/>
    <mergeCell ref="B69:B72"/>
    <mergeCell ref="A41:A57"/>
    <mergeCell ref="B41:B43"/>
    <mergeCell ref="B44:B46"/>
    <mergeCell ref="A168:A189"/>
    <mergeCell ref="D168:D189"/>
    <mergeCell ref="C168:C189"/>
    <mergeCell ref="D122:D128"/>
    <mergeCell ref="A122:A128"/>
    <mergeCell ref="A144:A157"/>
    <mergeCell ref="A158:A167"/>
    <mergeCell ref="C144:C157"/>
    <mergeCell ref="D144:D157"/>
    <mergeCell ref="C158:C167"/>
    <mergeCell ref="D158:D167"/>
    <mergeCell ref="B122:B123"/>
    <mergeCell ref="B124:B126"/>
    <mergeCell ref="B127:B128"/>
    <mergeCell ref="C122:C128"/>
    <mergeCell ref="B144:B145"/>
    <mergeCell ref="A91:A121"/>
    <mergeCell ref="B91:B96"/>
    <mergeCell ref="B97:B104"/>
    <mergeCell ref="B105:B110"/>
    <mergeCell ref="B111:B114"/>
    <mergeCell ref="B115:B121"/>
    <mergeCell ref="D24:D32"/>
    <mergeCell ref="D33:D37"/>
    <mergeCell ref="D39:D40"/>
    <mergeCell ref="A7:A23"/>
    <mergeCell ref="C7:C15"/>
    <mergeCell ref="C16:C23"/>
    <mergeCell ref="A24:A40"/>
    <mergeCell ref="C24:C32"/>
    <mergeCell ref="C33:C40"/>
    <mergeCell ref="B24:B29"/>
    <mergeCell ref="B30:B32"/>
    <mergeCell ref="B33:B36"/>
    <mergeCell ref="B37:B40"/>
    <mergeCell ref="B7:B8"/>
    <mergeCell ref="B9:B10"/>
    <mergeCell ref="B11:B12"/>
    <mergeCell ref="B13:B15"/>
    <mergeCell ref="B16:B18"/>
    <mergeCell ref="B21:B23"/>
    <mergeCell ref="M4:M6"/>
    <mergeCell ref="D4:D6"/>
    <mergeCell ref="E4:E6"/>
    <mergeCell ref="F4:F6"/>
    <mergeCell ref="B19:B20"/>
    <mergeCell ref="G4:G6"/>
    <mergeCell ref="H4:H6"/>
    <mergeCell ref="I4:J5"/>
    <mergeCell ref="K4:L5"/>
    <mergeCell ref="D16:D23"/>
    <mergeCell ref="D7:D15"/>
    <mergeCell ref="A129:A143"/>
    <mergeCell ref="B129:B130"/>
    <mergeCell ref="B131:B132"/>
    <mergeCell ref="E129:E140"/>
    <mergeCell ref="C129:C143"/>
    <mergeCell ref="E141:E143"/>
    <mergeCell ref="D129:D143"/>
    <mergeCell ref="B133:B134"/>
    <mergeCell ref="B135:B137"/>
    <mergeCell ref="B138:B140"/>
    <mergeCell ref="B141:B142"/>
  </mergeCells>
  <pageMargins left="0.15748031496062992" right="0.15748031496062992" top="0.25" bottom="0.28000000000000003" header="0.19" footer="0.23"/>
  <pageSetup paperSize="8" fitToHeight="0" orientation="landscape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R221"/>
  <sheetViews>
    <sheetView showWhiteSpace="0" view="pageBreakPreview" zoomScale="85" zoomScaleSheetLayoutView="85" workbookViewId="0">
      <pane xSplit="1" ySplit="4" topLeftCell="F5" activePane="bottomRight" state="frozen"/>
      <selection pane="topRight" activeCell="C1" sqref="C1"/>
      <selection pane="bottomLeft" activeCell="A8" sqref="A8"/>
      <selection pane="bottomRight" activeCell="J87" sqref="J87:J91"/>
    </sheetView>
  </sheetViews>
  <sheetFormatPr defaultColWidth="8.85546875" defaultRowHeight="15" x14ac:dyDescent="0.25"/>
  <cols>
    <col min="1" max="1" width="10.28515625" style="42" customWidth="1"/>
    <col min="2" max="2" width="6.140625" style="42" customWidth="1"/>
    <col min="3" max="3" width="11.28515625" style="42" customWidth="1"/>
    <col min="4" max="4" width="114.42578125" style="42" customWidth="1"/>
    <col min="5" max="5" width="7.28515625" style="42" customWidth="1"/>
    <col min="6" max="6" width="30.140625" style="42" customWidth="1"/>
    <col min="7" max="7" width="17.140625" style="42" customWidth="1"/>
    <col min="8" max="8" width="15" style="42" customWidth="1"/>
    <col min="9" max="9" width="10" style="42" customWidth="1"/>
    <col min="10" max="10" width="22.28515625" style="42" customWidth="1"/>
    <col min="11" max="11" width="10.7109375" style="42" customWidth="1"/>
    <col min="12" max="12" width="14.7109375" style="343" customWidth="1"/>
    <col min="13" max="13" width="13.85546875" style="42" customWidth="1"/>
    <col min="14" max="14" width="21.85546875" style="42" customWidth="1"/>
    <col min="15" max="15" width="15.140625" style="42" customWidth="1"/>
    <col min="16" max="16" width="14.42578125" style="42" customWidth="1"/>
    <col min="17" max="18" width="10.7109375" style="42" customWidth="1"/>
    <col min="19" max="16384" width="8.85546875" style="39"/>
  </cols>
  <sheetData>
    <row r="1" spans="1:18" ht="16.5" thickBot="1" x14ac:dyDescent="0.3">
      <c r="A1" s="157" t="s">
        <v>422</v>
      </c>
      <c r="B1" s="153"/>
      <c r="C1" s="153"/>
      <c r="D1" s="39"/>
      <c r="E1" s="39"/>
      <c r="F1" s="39"/>
      <c r="G1" s="39"/>
      <c r="K1" s="39"/>
      <c r="L1" s="340"/>
      <c r="M1" s="39"/>
      <c r="N1" s="39"/>
      <c r="O1" s="39"/>
      <c r="P1" s="39"/>
      <c r="Q1" s="39"/>
      <c r="R1" s="39"/>
    </row>
    <row r="2" spans="1:18" s="40" customFormat="1" ht="38.25" customHeight="1" x14ac:dyDescent="0.25">
      <c r="A2" s="734" t="s">
        <v>29</v>
      </c>
      <c r="B2" s="736" t="s">
        <v>793</v>
      </c>
      <c r="C2" s="738" t="s">
        <v>247</v>
      </c>
      <c r="D2" s="736" t="s">
        <v>248</v>
      </c>
      <c r="E2" s="740" t="s">
        <v>30</v>
      </c>
      <c r="F2" s="740" t="s">
        <v>249</v>
      </c>
      <c r="G2" s="740" t="s">
        <v>794</v>
      </c>
      <c r="H2" s="742" t="s">
        <v>795</v>
      </c>
      <c r="I2" s="742"/>
      <c r="J2" s="742" t="s">
        <v>796</v>
      </c>
      <c r="K2" s="742"/>
      <c r="L2" s="742" t="s">
        <v>416</v>
      </c>
      <c r="M2" s="742"/>
      <c r="N2" s="738" t="s">
        <v>797</v>
      </c>
      <c r="O2" s="732"/>
      <c r="P2" s="732"/>
      <c r="Q2" s="732"/>
      <c r="R2" s="732"/>
    </row>
    <row r="3" spans="1:18" x14ac:dyDescent="0.25">
      <c r="A3" s="735"/>
      <c r="B3" s="737"/>
      <c r="C3" s="739"/>
      <c r="D3" s="737"/>
      <c r="E3" s="741"/>
      <c r="F3" s="741"/>
      <c r="G3" s="741"/>
      <c r="H3" s="642"/>
      <c r="I3" s="642"/>
      <c r="J3" s="642"/>
      <c r="K3" s="642"/>
      <c r="L3" s="642"/>
      <c r="M3" s="642"/>
      <c r="N3" s="739"/>
      <c r="O3" s="733"/>
      <c r="P3" s="733"/>
      <c r="Q3" s="733"/>
      <c r="R3" s="733"/>
    </row>
    <row r="4" spans="1:18" ht="15.75" thickBot="1" x14ac:dyDescent="0.3">
      <c r="A4" s="735"/>
      <c r="B4" s="737"/>
      <c r="C4" s="739"/>
      <c r="D4" s="737"/>
      <c r="E4" s="741"/>
      <c r="F4" s="741"/>
      <c r="G4" s="741"/>
      <c r="H4" s="264" t="s">
        <v>250</v>
      </c>
      <c r="I4" s="264" t="s">
        <v>251</v>
      </c>
      <c r="J4" s="264" t="s">
        <v>250</v>
      </c>
      <c r="K4" s="264" t="s">
        <v>251</v>
      </c>
      <c r="L4" s="350" t="s">
        <v>252</v>
      </c>
      <c r="M4" s="264" t="s">
        <v>253</v>
      </c>
      <c r="N4" s="739"/>
      <c r="O4" s="41"/>
      <c r="P4" s="41"/>
      <c r="Q4" s="41"/>
      <c r="R4" s="41"/>
    </row>
    <row r="5" spans="1:18" ht="52.5" customHeight="1" x14ac:dyDescent="0.25">
      <c r="A5" s="743" t="s">
        <v>414</v>
      </c>
      <c r="B5" s="355">
        <v>3</v>
      </c>
      <c r="C5" s="268" t="s">
        <v>263</v>
      </c>
      <c r="D5" s="166" t="s">
        <v>264</v>
      </c>
      <c r="E5" s="717" t="s">
        <v>7</v>
      </c>
      <c r="F5" s="268"/>
      <c r="G5" s="717" t="s">
        <v>265</v>
      </c>
      <c r="H5" s="268" t="s">
        <v>254</v>
      </c>
      <c r="I5" s="268"/>
      <c r="J5" s="707" t="s">
        <v>266</v>
      </c>
      <c r="K5" s="268"/>
      <c r="L5" s="167">
        <v>33000000</v>
      </c>
      <c r="M5" s="167"/>
      <c r="N5" s="756" t="s">
        <v>267</v>
      </c>
      <c r="O5" s="43"/>
      <c r="P5" s="43"/>
      <c r="Q5" s="43"/>
      <c r="R5" s="43"/>
    </row>
    <row r="6" spans="1:18" ht="48.75" customHeight="1" x14ac:dyDescent="0.25">
      <c r="A6" s="744"/>
      <c r="B6" s="336">
        <v>3</v>
      </c>
      <c r="C6" s="266" t="s">
        <v>263</v>
      </c>
      <c r="D6" s="170" t="s">
        <v>268</v>
      </c>
      <c r="E6" s="718"/>
      <c r="F6" s="266"/>
      <c r="G6" s="718"/>
      <c r="H6" s="266" t="s">
        <v>269</v>
      </c>
      <c r="I6" s="266"/>
      <c r="J6" s="708"/>
      <c r="K6" s="266"/>
      <c r="L6" s="171">
        <v>63000000</v>
      </c>
      <c r="M6" s="171"/>
      <c r="N6" s="746"/>
    </row>
    <row r="7" spans="1:18" ht="45" x14ac:dyDescent="0.25">
      <c r="A7" s="744"/>
      <c r="B7" s="336">
        <v>3</v>
      </c>
      <c r="C7" s="266" t="s">
        <v>270</v>
      </c>
      <c r="D7" s="170" t="s">
        <v>271</v>
      </c>
      <c r="E7" s="718"/>
      <c r="F7" s="266"/>
      <c r="G7" s="718"/>
      <c r="H7" s="266" t="s">
        <v>255</v>
      </c>
      <c r="I7" s="266"/>
      <c r="J7" s="708"/>
      <c r="K7" s="172"/>
      <c r="L7" s="171">
        <v>76000000</v>
      </c>
      <c r="M7" s="171"/>
      <c r="N7" s="746"/>
      <c r="O7" s="39"/>
      <c r="P7" s="39"/>
      <c r="Q7" s="39"/>
      <c r="R7" s="39"/>
    </row>
    <row r="8" spans="1:18" x14ac:dyDescent="0.25">
      <c r="A8" s="744"/>
      <c r="B8" s="336">
        <v>1</v>
      </c>
      <c r="C8" s="266" t="s">
        <v>272</v>
      </c>
      <c r="D8" s="170" t="s">
        <v>273</v>
      </c>
      <c r="E8" s="718" t="s">
        <v>5</v>
      </c>
      <c r="F8" s="266"/>
      <c r="G8" s="718" t="s">
        <v>265</v>
      </c>
      <c r="H8" s="266" t="s">
        <v>255</v>
      </c>
      <c r="I8" s="266"/>
      <c r="J8" s="708"/>
      <c r="K8" s="172"/>
      <c r="L8" s="171">
        <v>20000000</v>
      </c>
      <c r="M8" s="171"/>
      <c r="N8" s="746" t="s">
        <v>274</v>
      </c>
      <c r="O8" s="39"/>
      <c r="P8" s="39"/>
      <c r="Q8" s="39"/>
      <c r="R8" s="39"/>
    </row>
    <row r="9" spans="1:18" ht="33" customHeight="1" x14ac:dyDescent="0.25">
      <c r="A9" s="744"/>
      <c r="B9" s="336">
        <v>1</v>
      </c>
      <c r="C9" s="266" t="s">
        <v>272</v>
      </c>
      <c r="D9" s="170" t="s">
        <v>275</v>
      </c>
      <c r="E9" s="718"/>
      <c r="F9" s="266"/>
      <c r="G9" s="718"/>
      <c r="H9" s="266" t="s">
        <v>276</v>
      </c>
      <c r="I9" s="266"/>
      <c r="J9" s="708"/>
      <c r="K9" s="172"/>
      <c r="L9" s="171">
        <v>100000000</v>
      </c>
      <c r="M9" s="171"/>
      <c r="N9" s="746"/>
      <c r="O9" s="39"/>
      <c r="P9" s="39"/>
      <c r="Q9" s="39"/>
      <c r="R9" s="39"/>
    </row>
    <row r="10" spans="1:18" ht="30" x14ac:dyDescent="0.25">
      <c r="A10" s="744"/>
      <c r="B10" s="336">
        <v>1</v>
      </c>
      <c r="C10" s="266" t="s">
        <v>272</v>
      </c>
      <c r="D10" s="170" t="s">
        <v>277</v>
      </c>
      <c r="E10" s="718"/>
      <c r="F10" s="266"/>
      <c r="G10" s="718"/>
      <c r="H10" s="266" t="s">
        <v>254</v>
      </c>
      <c r="I10" s="266"/>
      <c r="J10" s="708"/>
      <c r="K10" s="172"/>
      <c r="L10" s="171">
        <v>100000000</v>
      </c>
      <c r="M10" s="171"/>
      <c r="N10" s="746"/>
      <c r="O10" s="39"/>
      <c r="P10" s="39"/>
      <c r="Q10" s="39"/>
      <c r="R10" s="39"/>
    </row>
    <row r="11" spans="1:18" ht="30" x14ac:dyDescent="0.25">
      <c r="A11" s="744"/>
      <c r="B11" s="336">
        <v>1</v>
      </c>
      <c r="C11" s="266" t="s">
        <v>272</v>
      </c>
      <c r="D11" s="170" t="s">
        <v>278</v>
      </c>
      <c r="E11" s="718"/>
      <c r="F11" s="266"/>
      <c r="G11" s="718"/>
      <c r="H11" s="266" t="s">
        <v>254</v>
      </c>
      <c r="I11" s="266"/>
      <c r="J11" s="708"/>
      <c r="K11" s="172"/>
      <c r="L11" s="171">
        <v>40000000</v>
      </c>
      <c r="M11" s="171"/>
      <c r="N11" s="746"/>
      <c r="O11" s="39"/>
      <c r="P11" s="39"/>
      <c r="Q11" s="39"/>
      <c r="R11" s="39"/>
    </row>
    <row r="12" spans="1:18" x14ac:dyDescent="0.25">
      <c r="A12" s="744"/>
      <c r="B12" s="336">
        <v>1</v>
      </c>
      <c r="C12" s="266" t="s">
        <v>272</v>
      </c>
      <c r="D12" s="170" t="s">
        <v>279</v>
      </c>
      <c r="E12" s="718"/>
      <c r="F12" s="266"/>
      <c r="G12" s="718"/>
      <c r="H12" s="266" t="s">
        <v>254</v>
      </c>
      <c r="I12" s="266"/>
      <c r="J12" s="708"/>
      <c r="K12" s="172"/>
      <c r="L12" s="171">
        <v>16000000</v>
      </c>
      <c r="M12" s="171"/>
      <c r="N12" s="746"/>
      <c r="O12" s="39"/>
      <c r="P12" s="39"/>
      <c r="Q12" s="39"/>
      <c r="R12" s="39"/>
    </row>
    <row r="13" spans="1:18" ht="30" customHeight="1" x14ac:dyDescent="0.25">
      <c r="A13" s="744"/>
      <c r="B13" s="336">
        <v>1</v>
      </c>
      <c r="C13" s="266" t="s">
        <v>280</v>
      </c>
      <c r="D13" s="170" t="s">
        <v>281</v>
      </c>
      <c r="E13" s="718"/>
      <c r="F13" s="266"/>
      <c r="G13" s="718"/>
      <c r="H13" s="266" t="s">
        <v>282</v>
      </c>
      <c r="I13" s="266"/>
      <c r="J13" s="708"/>
      <c r="K13" s="172"/>
      <c r="L13" s="171">
        <v>23000000</v>
      </c>
      <c r="M13" s="171"/>
      <c r="N13" s="746"/>
      <c r="O13" s="39"/>
      <c r="P13" s="39"/>
      <c r="Q13" s="39"/>
      <c r="R13" s="39"/>
    </row>
    <row r="14" spans="1:18" x14ac:dyDescent="0.25">
      <c r="A14" s="744"/>
      <c r="B14" s="173">
        <v>1</v>
      </c>
      <c r="C14" s="173" t="s">
        <v>283</v>
      </c>
      <c r="D14" s="174" t="s">
        <v>284</v>
      </c>
      <c r="E14" s="718"/>
      <c r="F14" s="173"/>
      <c r="G14" s="718"/>
      <c r="H14" s="173" t="s">
        <v>285</v>
      </c>
      <c r="I14" s="173"/>
      <c r="J14" s="708"/>
      <c r="K14" s="174"/>
      <c r="L14" s="175">
        <v>25000000</v>
      </c>
      <c r="M14" s="175"/>
      <c r="N14" s="746"/>
      <c r="O14" s="44"/>
      <c r="P14" s="44"/>
      <c r="Q14" s="44"/>
      <c r="R14" s="44"/>
    </row>
    <row r="15" spans="1:18" ht="30" x14ac:dyDescent="0.25">
      <c r="A15" s="744"/>
      <c r="B15" s="173">
        <v>1</v>
      </c>
      <c r="C15" s="173" t="s">
        <v>286</v>
      </c>
      <c r="D15" s="174" t="s">
        <v>287</v>
      </c>
      <c r="E15" s="718"/>
      <c r="F15" s="173"/>
      <c r="G15" s="718"/>
      <c r="H15" s="173" t="s">
        <v>269</v>
      </c>
      <c r="I15" s="173"/>
      <c r="J15" s="708"/>
      <c r="K15" s="174"/>
      <c r="L15" s="175">
        <v>21000000</v>
      </c>
      <c r="M15" s="175"/>
      <c r="N15" s="746"/>
      <c r="O15" s="44"/>
      <c r="P15" s="44"/>
      <c r="Q15" s="44"/>
      <c r="R15" s="44"/>
    </row>
    <row r="16" spans="1:18" x14ac:dyDescent="0.25">
      <c r="A16" s="744"/>
      <c r="B16" s="336">
        <v>1</v>
      </c>
      <c r="C16" s="266" t="s">
        <v>286</v>
      </c>
      <c r="D16" s="170" t="s">
        <v>288</v>
      </c>
      <c r="E16" s="718"/>
      <c r="F16" s="266"/>
      <c r="G16" s="718"/>
      <c r="H16" s="266" t="s">
        <v>289</v>
      </c>
      <c r="I16" s="266"/>
      <c r="J16" s="708"/>
      <c r="K16" s="266"/>
      <c r="L16" s="171">
        <v>4000000</v>
      </c>
      <c r="M16" s="171"/>
      <c r="N16" s="746"/>
    </row>
    <row r="17" spans="1:14" x14ac:dyDescent="0.25">
      <c r="A17" s="744"/>
      <c r="B17" s="336">
        <v>1</v>
      </c>
      <c r="C17" s="266" t="s">
        <v>290</v>
      </c>
      <c r="D17" s="170" t="s">
        <v>291</v>
      </c>
      <c r="E17" s="718"/>
      <c r="F17" s="266"/>
      <c r="G17" s="718"/>
      <c r="H17" s="266" t="s">
        <v>292</v>
      </c>
      <c r="I17" s="266"/>
      <c r="J17" s="708"/>
      <c r="K17" s="266"/>
      <c r="L17" s="171">
        <v>34000000</v>
      </c>
      <c r="M17" s="171"/>
      <c r="N17" s="746"/>
    </row>
    <row r="18" spans="1:14" x14ac:dyDescent="0.25">
      <c r="A18" s="744"/>
      <c r="B18" s="336">
        <v>1</v>
      </c>
      <c r="C18" s="266" t="s">
        <v>290</v>
      </c>
      <c r="D18" s="170" t="s">
        <v>293</v>
      </c>
      <c r="E18" s="718"/>
      <c r="F18" s="266"/>
      <c r="G18" s="718"/>
      <c r="H18" s="266" t="s">
        <v>258</v>
      </c>
      <c r="I18" s="266"/>
      <c r="J18" s="708"/>
      <c r="K18" s="266"/>
      <c r="L18" s="171">
        <v>13000000</v>
      </c>
      <c r="M18" s="171"/>
      <c r="N18" s="746"/>
    </row>
    <row r="19" spans="1:14" x14ac:dyDescent="0.25">
      <c r="A19" s="744"/>
      <c r="B19" s="336">
        <v>1</v>
      </c>
      <c r="C19" s="266" t="s">
        <v>290</v>
      </c>
      <c r="D19" s="170" t="s">
        <v>294</v>
      </c>
      <c r="E19" s="718"/>
      <c r="F19" s="266"/>
      <c r="G19" s="718"/>
      <c r="H19" s="266" t="s">
        <v>254</v>
      </c>
      <c r="I19" s="266"/>
      <c r="J19" s="708"/>
      <c r="K19" s="266"/>
      <c r="L19" s="171">
        <v>15800000</v>
      </c>
      <c r="M19" s="171"/>
      <c r="N19" s="746"/>
    </row>
    <row r="20" spans="1:14" ht="30" x14ac:dyDescent="0.25">
      <c r="A20" s="744"/>
      <c r="B20" s="336">
        <v>1</v>
      </c>
      <c r="C20" s="266" t="s">
        <v>295</v>
      </c>
      <c r="D20" s="170" t="s">
        <v>296</v>
      </c>
      <c r="E20" s="718"/>
      <c r="F20" s="266"/>
      <c r="G20" s="718"/>
      <c r="H20" s="266" t="s">
        <v>292</v>
      </c>
      <c r="I20" s="266"/>
      <c r="J20" s="708"/>
      <c r="K20" s="266"/>
      <c r="L20" s="171">
        <v>90000000</v>
      </c>
      <c r="M20" s="171"/>
      <c r="N20" s="746"/>
    </row>
    <row r="21" spans="1:14" ht="33.75" customHeight="1" x14ac:dyDescent="0.25">
      <c r="A21" s="744"/>
      <c r="B21" s="336">
        <v>1</v>
      </c>
      <c r="C21" s="266" t="s">
        <v>295</v>
      </c>
      <c r="D21" s="170" t="s">
        <v>297</v>
      </c>
      <c r="E21" s="718"/>
      <c r="F21" s="266"/>
      <c r="G21" s="718"/>
      <c r="H21" s="266" t="s">
        <v>289</v>
      </c>
      <c r="I21" s="266"/>
      <c r="J21" s="708"/>
      <c r="K21" s="266"/>
      <c r="L21" s="171">
        <v>44000000</v>
      </c>
      <c r="M21" s="171"/>
      <c r="N21" s="746"/>
    </row>
    <row r="22" spans="1:14" x14ac:dyDescent="0.25">
      <c r="A22" s="744"/>
      <c r="B22" s="336">
        <v>1</v>
      </c>
      <c r="C22" s="266" t="s">
        <v>295</v>
      </c>
      <c r="D22" s="170" t="s">
        <v>298</v>
      </c>
      <c r="E22" s="718"/>
      <c r="F22" s="266"/>
      <c r="G22" s="718"/>
      <c r="H22" s="266" t="s">
        <v>299</v>
      </c>
      <c r="I22" s="266"/>
      <c r="J22" s="708"/>
      <c r="K22" s="266"/>
      <c r="L22" s="171">
        <v>22000000</v>
      </c>
      <c r="M22" s="171"/>
      <c r="N22" s="746"/>
    </row>
    <row r="23" spans="1:14" ht="36.75" customHeight="1" x14ac:dyDescent="0.25">
      <c r="A23" s="744"/>
      <c r="B23" s="336">
        <v>1</v>
      </c>
      <c r="C23" s="266" t="s">
        <v>300</v>
      </c>
      <c r="D23" s="170" t="s">
        <v>301</v>
      </c>
      <c r="E23" s="718"/>
      <c r="F23" s="266"/>
      <c r="G23" s="718"/>
      <c r="H23" s="266" t="s">
        <v>289</v>
      </c>
      <c r="I23" s="266"/>
      <c r="J23" s="708"/>
      <c r="K23" s="266"/>
      <c r="L23" s="171">
        <v>5000000</v>
      </c>
      <c r="M23" s="171"/>
      <c r="N23" s="746"/>
    </row>
    <row r="24" spans="1:14" ht="30" x14ac:dyDescent="0.25">
      <c r="A24" s="744"/>
      <c r="B24" s="336">
        <v>2</v>
      </c>
      <c r="C24" s="266" t="s">
        <v>302</v>
      </c>
      <c r="D24" s="170" t="s">
        <v>303</v>
      </c>
      <c r="E24" s="718"/>
      <c r="F24" s="266"/>
      <c r="G24" s="718"/>
      <c r="H24" s="266" t="s">
        <v>258</v>
      </c>
      <c r="I24" s="266"/>
      <c r="J24" s="708"/>
      <c r="K24" s="266"/>
      <c r="L24" s="171">
        <v>350000000</v>
      </c>
      <c r="M24" s="171"/>
      <c r="N24" s="746"/>
    </row>
    <row r="25" spans="1:14" x14ac:dyDescent="0.25">
      <c r="A25" s="744"/>
      <c r="B25" s="336">
        <v>2</v>
      </c>
      <c r="C25" s="266" t="s">
        <v>304</v>
      </c>
      <c r="D25" s="170" t="s">
        <v>305</v>
      </c>
      <c r="E25" s="718"/>
      <c r="F25" s="266"/>
      <c r="G25" s="718"/>
      <c r="H25" s="266" t="s">
        <v>256</v>
      </c>
      <c r="I25" s="266"/>
      <c r="J25" s="708"/>
      <c r="K25" s="266"/>
      <c r="L25" s="171">
        <v>36000000</v>
      </c>
      <c r="M25" s="171"/>
      <c r="N25" s="746"/>
    </row>
    <row r="26" spans="1:14" x14ac:dyDescent="0.25">
      <c r="A26" s="744"/>
      <c r="B26" s="336">
        <v>3</v>
      </c>
      <c r="C26" s="266" t="s">
        <v>306</v>
      </c>
      <c r="D26" s="170" t="s">
        <v>307</v>
      </c>
      <c r="E26" s="718" t="s">
        <v>7</v>
      </c>
      <c r="F26" s="266"/>
      <c r="G26" s="718"/>
      <c r="H26" s="266" t="s">
        <v>256</v>
      </c>
      <c r="I26" s="266"/>
      <c r="J26" s="719"/>
      <c r="K26" s="266"/>
      <c r="L26" s="171">
        <v>24000000</v>
      </c>
      <c r="M26" s="171"/>
      <c r="N26" s="746"/>
    </row>
    <row r="27" spans="1:14" ht="31.5" customHeight="1" x14ac:dyDescent="0.25">
      <c r="A27" s="744"/>
      <c r="B27" s="336">
        <v>4</v>
      </c>
      <c r="C27" s="266" t="s">
        <v>308</v>
      </c>
      <c r="D27" s="170" t="s">
        <v>420</v>
      </c>
      <c r="E27" s="718"/>
      <c r="F27" s="266"/>
      <c r="G27" s="718" t="s">
        <v>309</v>
      </c>
      <c r="H27" s="266" t="s">
        <v>299</v>
      </c>
      <c r="I27" s="266"/>
      <c r="J27" s="266" t="s">
        <v>256</v>
      </c>
      <c r="K27" s="266"/>
      <c r="L27" s="171">
        <v>15000000</v>
      </c>
      <c r="M27" s="171"/>
      <c r="N27" s="746" t="s">
        <v>310</v>
      </c>
    </row>
    <row r="28" spans="1:14" x14ac:dyDescent="0.25">
      <c r="A28" s="744"/>
      <c r="B28" s="336">
        <v>4</v>
      </c>
      <c r="C28" s="266" t="s">
        <v>308</v>
      </c>
      <c r="D28" s="170" t="s">
        <v>311</v>
      </c>
      <c r="E28" s="718"/>
      <c r="F28" s="266"/>
      <c r="G28" s="718"/>
      <c r="H28" s="266" t="s">
        <v>254</v>
      </c>
      <c r="I28" s="266"/>
      <c r="J28" s="266" t="s">
        <v>269</v>
      </c>
      <c r="K28" s="266"/>
      <c r="L28" s="171">
        <v>25000000</v>
      </c>
      <c r="M28" s="171"/>
      <c r="N28" s="746"/>
    </row>
    <row r="29" spans="1:14" x14ac:dyDescent="0.25">
      <c r="A29" s="744"/>
      <c r="B29" s="336">
        <v>4</v>
      </c>
      <c r="C29" s="266" t="s">
        <v>312</v>
      </c>
      <c r="D29" s="170" t="s">
        <v>313</v>
      </c>
      <c r="E29" s="718"/>
      <c r="F29" s="266"/>
      <c r="G29" s="718" t="s">
        <v>265</v>
      </c>
      <c r="H29" s="266" t="s">
        <v>292</v>
      </c>
      <c r="I29" s="266"/>
      <c r="J29" s="747" t="s">
        <v>266</v>
      </c>
      <c r="K29" s="266"/>
      <c r="L29" s="171">
        <v>12000000</v>
      </c>
      <c r="M29" s="171"/>
      <c r="N29" s="746"/>
    </row>
    <row r="30" spans="1:14" x14ac:dyDescent="0.25">
      <c r="A30" s="744"/>
      <c r="B30" s="336">
        <v>4</v>
      </c>
      <c r="C30" s="266" t="s">
        <v>312</v>
      </c>
      <c r="D30" s="170" t="s">
        <v>314</v>
      </c>
      <c r="E30" s="718"/>
      <c r="F30" s="266"/>
      <c r="G30" s="718"/>
      <c r="H30" s="266" t="s">
        <v>255</v>
      </c>
      <c r="I30" s="266"/>
      <c r="J30" s="708"/>
      <c r="K30" s="266"/>
      <c r="L30" s="171">
        <v>78000000</v>
      </c>
      <c r="M30" s="171"/>
      <c r="N30" s="746"/>
    </row>
    <row r="31" spans="1:14" x14ac:dyDescent="0.25">
      <c r="A31" s="744"/>
      <c r="B31" s="336">
        <v>4</v>
      </c>
      <c r="C31" s="266" t="s">
        <v>315</v>
      </c>
      <c r="D31" s="170" t="s">
        <v>316</v>
      </c>
      <c r="E31" s="718"/>
      <c r="F31" s="266"/>
      <c r="G31" s="718"/>
      <c r="H31" s="266" t="s">
        <v>255</v>
      </c>
      <c r="I31" s="266"/>
      <c r="J31" s="708"/>
      <c r="K31" s="266"/>
      <c r="L31" s="171">
        <v>150000000</v>
      </c>
      <c r="M31" s="171"/>
      <c r="N31" s="746"/>
    </row>
    <row r="32" spans="1:14" ht="45" x14ac:dyDescent="0.25">
      <c r="A32" s="744"/>
      <c r="B32" s="336">
        <v>4</v>
      </c>
      <c r="C32" s="266" t="s">
        <v>317</v>
      </c>
      <c r="D32" s="170" t="s">
        <v>318</v>
      </c>
      <c r="E32" s="718"/>
      <c r="F32" s="266"/>
      <c r="G32" s="718"/>
      <c r="H32" s="266" t="s">
        <v>285</v>
      </c>
      <c r="I32" s="266"/>
      <c r="J32" s="708"/>
      <c r="K32" s="266"/>
      <c r="L32" s="171">
        <v>10000000</v>
      </c>
      <c r="M32" s="171"/>
      <c r="N32" s="746"/>
    </row>
    <row r="33" spans="1:18" ht="30" x14ac:dyDescent="0.25">
      <c r="A33" s="744"/>
      <c r="B33" s="336">
        <v>4</v>
      </c>
      <c r="C33" s="266" t="s">
        <v>317</v>
      </c>
      <c r="D33" s="170" t="s">
        <v>319</v>
      </c>
      <c r="E33" s="718"/>
      <c r="F33" s="266"/>
      <c r="G33" s="718"/>
      <c r="H33" s="266" t="s">
        <v>299</v>
      </c>
      <c r="I33" s="266"/>
      <c r="J33" s="708"/>
      <c r="K33" s="266"/>
      <c r="L33" s="171">
        <v>3000000</v>
      </c>
      <c r="M33" s="171"/>
      <c r="N33" s="746"/>
    </row>
    <row r="34" spans="1:18" x14ac:dyDescent="0.25">
      <c r="A34" s="744"/>
      <c r="B34" s="336">
        <v>4</v>
      </c>
      <c r="C34" s="266" t="s">
        <v>317</v>
      </c>
      <c r="D34" s="170" t="s">
        <v>320</v>
      </c>
      <c r="E34" s="718"/>
      <c r="F34" s="266"/>
      <c r="G34" s="718"/>
      <c r="H34" s="266" t="s">
        <v>299</v>
      </c>
      <c r="I34" s="266"/>
      <c r="J34" s="708"/>
      <c r="K34" s="266"/>
      <c r="L34" s="171">
        <v>12000000</v>
      </c>
      <c r="M34" s="171"/>
      <c r="N34" s="746"/>
    </row>
    <row r="35" spans="1:18" x14ac:dyDescent="0.25">
      <c r="A35" s="744"/>
      <c r="B35" s="336">
        <v>4</v>
      </c>
      <c r="C35" s="266" t="s">
        <v>321</v>
      </c>
      <c r="D35" s="170" t="s">
        <v>322</v>
      </c>
      <c r="E35" s="718"/>
      <c r="F35" s="266"/>
      <c r="G35" s="718"/>
      <c r="H35" s="266" t="s">
        <v>254</v>
      </c>
      <c r="I35" s="266"/>
      <c r="J35" s="708"/>
      <c r="K35" s="266"/>
      <c r="L35" s="171">
        <v>150000000</v>
      </c>
      <c r="M35" s="171"/>
      <c r="N35" s="746"/>
    </row>
    <row r="36" spans="1:18" ht="30" x14ac:dyDescent="0.25">
      <c r="A36" s="744"/>
      <c r="B36" s="336">
        <v>4</v>
      </c>
      <c r="C36" s="266" t="s">
        <v>321</v>
      </c>
      <c r="D36" s="170" t="s">
        <v>323</v>
      </c>
      <c r="E36" s="718"/>
      <c r="F36" s="266"/>
      <c r="G36" s="718"/>
      <c r="H36" s="266" t="s">
        <v>254</v>
      </c>
      <c r="I36" s="266"/>
      <c r="J36" s="719"/>
      <c r="K36" s="266"/>
      <c r="L36" s="171">
        <v>25000000</v>
      </c>
      <c r="M36" s="171"/>
      <c r="N36" s="746"/>
    </row>
    <row r="37" spans="1:18" s="348" customFormat="1" ht="15.75" thickBot="1" x14ac:dyDescent="0.3">
      <c r="A37" s="745"/>
      <c r="B37" s="748" t="s">
        <v>790</v>
      </c>
      <c r="C37" s="748"/>
      <c r="D37" s="351"/>
      <c r="E37" s="352"/>
      <c r="F37" s="510">
        <v>3137900110</v>
      </c>
      <c r="G37" s="509">
        <v>0.52098535411951019</v>
      </c>
      <c r="H37" s="352"/>
      <c r="I37" s="352"/>
      <c r="J37" s="352"/>
      <c r="K37" s="352"/>
      <c r="L37" s="354">
        <f>SUM(L5:L36)</f>
        <v>1634800000</v>
      </c>
      <c r="M37" s="354"/>
      <c r="N37" s="358"/>
      <c r="O37" s="349"/>
      <c r="P37" s="349"/>
      <c r="Q37" s="349"/>
      <c r="R37" s="349"/>
    </row>
    <row r="38" spans="1:18" x14ac:dyDescent="0.25">
      <c r="A38" s="743" t="s">
        <v>351</v>
      </c>
      <c r="B38" s="355">
        <v>1</v>
      </c>
      <c r="C38" s="179" t="s">
        <v>283</v>
      </c>
      <c r="D38" s="166" t="s">
        <v>324</v>
      </c>
      <c r="E38" s="717" t="s">
        <v>7</v>
      </c>
      <c r="F38" s="268"/>
      <c r="G38" s="717" t="s">
        <v>265</v>
      </c>
      <c r="H38" s="268" t="s">
        <v>254</v>
      </c>
      <c r="I38" s="268"/>
      <c r="J38" s="707" t="s">
        <v>266</v>
      </c>
      <c r="K38" s="268"/>
      <c r="L38" s="167">
        <v>50000000</v>
      </c>
      <c r="M38" s="167"/>
      <c r="N38" s="756" t="s">
        <v>325</v>
      </c>
    </row>
    <row r="39" spans="1:18" x14ac:dyDescent="0.25">
      <c r="A39" s="744"/>
      <c r="B39" s="336">
        <v>2</v>
      </c>
      <c r="C39" s="180" t="s">
        <v>350</v>
      </c>
      <c r="D39" s="170" t="s">
        <v>326</v>
      </c>
      <c r="E39" s="718"/>
      <c r="F39" s="266"/>
      <c r="G39" s="718"/>
      <c r="H39" s="266" t="s">
        <v>254</v>
      </c>
      <c r="I39" s="266"/>
      <c r="J39" s="708"/>
      <c r="K39" s="266"/>
      <c r="L39" s="171">
        <v>7500000</v>
      </c>
      <c r="M39" s="171"/>
      <c r="N39" s="746"/>
    </row>
    <row r="40" spans="1:18" x14ac:dyDescent="0.25">
      <c r="A40" s="744"/>
      <c r="B40" s="336">
        <v>1</v>
      </c>
      <c r="C40" s="180" t="s">
        <v>283</v>
      </c>
      <c r="D40" s="170" t="s">
        <v>327</v>
      </c>
      <c r="E40" s="718"/>
      <c r="F40" s="266"/>
      <c r="G40" s="718"/>
      <c r="H40" s="266" t="s">
        <v>254</v>
      </c>
      <c r="I40" s="266"/>
      <c r="J40" s="708"/>
      <c r="K40" s="266"/>
      <c r="L40" s="171">
        <v>75000000</v>
      </c>
      <c r="M40" s="171"/>
      <c r="N40" s="746"/>
    </row>
    <row r="41" spans="1:18" x14ac:dyDescent="0.25">
      <c r="A41" s="744"/>
      <c r="B41" s="336">
        <v>1</v>
      </c>
      <c r="C41" s="180" t="s">
        <v>283</v>
      </c>
      <c r="D41" s="170" t="s">
        <v>328</v>
      </c>
      <c r="E41" s="718"/>
      <c r="F41" s="266"/>
      <c r="G41" s="718"/>
      <c r="H41" s="180" t="s">
        <v>292</v>
      </c>
      <c r="I41" s="266"/>
      <c r="J41" s="708"/>
      <c r="K41" s="266"/>
      <c r="L41" s="171">
        <v>2500000</v>
      </c>
      <c r="M41" s="171"/>
      <c r="N41" s="746"/>
    </row>
    <row r="42" spans="1:18" x14ac:dyDescent="0.25">
      <c r="A42" s="744"/>
      <c r="B42" s="336">
        <v>3</v>
      </c>
      <c r="C42" s="180" t="s">
        <v>263</v>
      </c>
      <c r="D42" s="170" t="s">
        <v>329</v>
      </c>
      <c r="E42" s="718"/>
      <c r="F42" s="266"/>
      <c r="G42" s="718"/>
      <c r="H42" s="266" t="s">
        <v>292</v>
      </c>
      <c r="I42" s="266"/>
      <c r="J42" s="708"/>
      <c r="K42" s="266"/>
      <c r="L42" s="171">
        <v>16000000</v>
      </c>
      <c r="M42" s="171"/>
      <c r="N42" s="746"/>
    </row>
    <row r="43" spans="1:18" ht="26.25" customHeight="1" x14ac:dyDescent="0.25">
      <c r="A43" s="744"/>
      <c r="B43" s="336">
        <v>3</v>
      </c>
      <c r="C43" s="180" t="s">
        <v>346</v>
      </c>
      <c r="D43" s="170" t="s">
        <v>330</v>
      </c>
      <c r="E43" s="718"/>
      <c r="F43" s="266"/>
      <c r="G43" s="718"/>
      <c r="H43" s="181">
        <v>42491</v>
      </c>
      <c r="I43" s="266"/>
      <c r="J43" s="708"/>
      <c r="K43" s="266"/>
      <c r="L43" s="171">
        <v>1000000</v>
      </c>
      <c r="M43" s="171"/>
      <c r="N43" s="746"/>
    </row>
    <row r="44" spans="1:18" ht="41.25" customHeight="1" x14ac:dyDescent="0.25">
      <c r="A44" s="744"/>
      <c r="B44" s="336">
        <v>3</v>
      </c>
      <c r="C44" s="180" t="s">
        <v>346</v>
      </c>
      <c r="D44" s="170" t="s">
        <v>331</v>
      </c>
      <c r="E44" s="718"/>
      <c r="F44" s="266"/>
      <c r="G44" s="718"/>
      <c r="H44" s="180" t="s">
        <v>255</v>
      </c>
      <c r="I44" s="266"/>
      <c r="J44" s="708"/>
      <c r="K44" s="266"/>
      <c r="L44" s="171">
        <v>2000000</v>
      </c>
      <c r="M44" s="171"/>
      <c r="N44" s="746"/>
    </row>
    <row r="45" spans="1:18" ht="24" customHeight="1" x14ac:dyDescent="0.25">
      <c r="A45" s="744"/>
      <c r="B45" s="336">
        <v>1</v>
      </c>
      <c r="C45" s="180" t="s">
        <v>347</v>
      </c>
      <c r="D45" s="170" t="s">
        <v>332</v>
      </c>
      <c r="E45" s="718"/>
      <c r="F45" s="266" t="s">
        <v>333</v>
      </c>
      <c r="G45" s="718"/>
      <c r="H45" s="180" t="s">
        <v>407</v>
      </c>
      <c r="I45" s="266" t="s">
        <v>276</v>
      </c>
      <c r="J45" s="708"/>
      <c r="K45" s="266"/>
      <c r="L45" s="171">
        <v>17700000</v>
      </c>
      <c r="M45" s="171"/>
      <c r="N45" s="746" t="s">
        <v>334</v>
      </c>
    </row>
    <row r="46" spans="1:18" x14ac:dyDescent="0.25">
      <c r="A46" s="744"/>
      <c r="B46" s="336">
        <v>2</v>
      </c>
      <c r="C46" s="180" t="s">
        <v>302</v>
      </c>
      <c r="D46" s="170" t="s">
        <v>332</v>
      </c>
      <c r="E46" s="718"/>
      <c r="F46" s="266" t="s">
        <v>335</v>
      </c>
      <c r="G46" s="718"/>
      <c r="H46" s="180" t="s">
        <v>256</v>
      </c>
      <c r="I46" s="266" t="s">
        <v>276</v>
      </c>
      <c r="J46" s="708"/>
      <c r="K46" s="266"/>
      <c r="L46" s="171">
        <v>5900000</v>
      </c>
      <c r="M46" s="171"/>
      <c r="N46" s="746"/>
    </row>
    <row r="47" spans="1:18" ht="30" x14ac:dyDescent="0.25">
      <c r="A47" s="744"/>
      <c r="B47" s="336">
        <v>1</v>
      </c>
      <c r="C47" s="180" t="s">
        <v>348</v>
      </c>
      <c r="D47" s="170" t="s">
        <v>336</v>
      </c>
      <c r="E47" s="718"/>
      <c r="F47" s="718"/>
      <c r="G47" s="718"/>
      <c r="H47" s="180" t="s">
        <v>408</v>
      </c>
      <c r="I47" s="266"/>
      <c r="J47" s="708"/>
      <c r="K47" s="266"/>
      <c r="L47" s="171">
        <v>22000000</v>
      </c>
      <c r="M47" s="171"/>
      <c r="N47" s="746"/>
    </row>
    <row r="48" spans="1:18" ht="30" x14ac:dyDescent="0.25">
      <c r="A48" s="744"/>
      <c r="B48" s="336">
        <v>1</v>
      </c>
      <c r="C48" s="180" t="s">
        <v>280</v>
      </c>
      <c r="D48" s="170" t="s">
        <v>337</v>
      </c>
      <c r="E48" s="718"/>
      <c r="F48" s="718"/>
      <c r="G48" s="718"/>
      <c r="H48" s="180" t="s">
        <v>408</v>
      </c>
      <c r="I48" s="266"/>
      <c r="J48" s="708"/>
      <c r="K48" s="266"/>
      <c r="L48" s="171">
        <v>180000000</v>
      </c>
      <c r="M48" s="171"/>
      <c r="N48" s="746"/>
    </row>
    <row r="49" spans="1:18" ht="30" x14ac:dyDescent="0.25">
      <c r="A49" s="744"/>
      <c r="B49" s="336">
        <v>1</v>
      </c>
      <c r="C49" s="180" t="s">
        <v>347</v>
      </c>
      <c r="D49" s="170" t="s">
        <v>338</v>
      </c>
      <c r="E49" s="718"/>
      <c r="F49" s="718"/>
      <c r="G49" s="718"/>
      <c r="H49" s="180" t="s">
        <v>408</v>
      </c>
      <c r="I49" s="266"/>
      <c r="J49" s="708"/>
      <c r="K49" s="266"/>
      <c r="L49" s="171">
        <v>30000000</v>
      </c>
      <c r="M49" s="171"/>
      <c r="N49" s="746"/>
    </row>
    <row r="50" spans="1:18" ht="38.25" customHeight="1" x14ac:dyDescent="0.25">
      <c r="A50" s="744"/>
      <c r="B50" s="336">
        <v>2</v>
      </c>
      <c r="C50" s="180" t="s">
        <v>302</v>
      </c>
      <c r="D50" s="170" t="s">
        <v>339</v>
      </c>
      <c r="E50" s="718"/>
      <c r="F50" s="718"/>
      <c r="G50" s="718"/>
      <c r="H50" s="180" t="s">
        <v>408</v>
      </c>
      <c r="I50" s="266"/>
      <c r="J50" s="708"/>
      <c r="K50" s="266"/>
      <c r="L50" s="171">
        <v>15000000</v>
      </c>
      <c r="M50" s="171"/>
      <c r="N50" s="746"/>
    </row>
    <row r="51" spans="1:18" ht="36" customHeight="1" x14ac:dyDescent="0.25">
      <c r="A51" s="744"/>
      <c r="B51" s="336">
        <v>1</v>
      </c>
      <c r="C51" s="180" t="s">
        <v>347</v>
      </c>
      <c r="D51" s="170" t="s">
        <v>340</v>
      </c>
      <c r="E51" s="718"/>
      <c r="F51" s="718"/>
      <c r="G51" s="718"/>
      <c r="H51" s="180" t="s">
        <v>408</v>
      </c>
      <c r="I51" s="266"/>
      <c r="J51" s="708"/>
      <c r="K51" s="266"/>
      <c r="L51" s="171">
        <v>75000000</v>
      </c>
      <c r="M51" s="171"/>
      <c r="N51" s="746"/>
    </row>
    <row r="52" spans="1:18" ht="45" x14ac:dyDescent="0.25">
      <c r="A52" s="744"/>
      <c r="B52" s="336">
        <v>2</v>
      </c>
      <c r="C52" s="180" t="s">
        <v>302</v>
      </c>
      <c r="D52" s="170" t="s">
        <v>341</v>
      </c>
      <c r="E52" s="718"/>
      <c r="F52" s="718"/>
      <c r="G52" s="718"/>
      <c r="H52" s="180" t="s">
        <v>408</v>
      </c>
      <c r="I52" s="266"/>
      <c r="J52" s="708"/>
      <c r="K52" s="266"/>
      <c r="L52" s="171">
        <v>15000000</v>
      </c>
      <c r="M52" s="171"/>
      <c r="N52" s="746"/>
    </row>
    <row r="53" spans="1:18" x14ac:dyDescent="0.25">
      <c r="A53" s="744"/>
      <c r="B53" s="336">
        <v>1</v>
      </c>
      <c r="C53" s="180" t="s">
        <v>280</v>
      </c>
      <c r="D53" s="170" t="s">
        <v>342</v>
      </c>
      <c r="E53" s="718"/>
      <c r="F53" s="718"/>
      <c r="G53" s="718"/>
      <c r="H53" s="180" t="s">
        <v>408</v>
      </c>
      <c r="I53" s="266"/>
      <c r="J53" s="708"/>
      <c r="K53" s="266"/>
      <c r="L53" s="171">
        <v>150000000</v>
      </c>
      <c r="M53" s="171"/>
      <c r="N53" s="746"/>
    </row>
    <row r="54" spans="1:18" ht="30" x14ac:dyDescent="0.25">
      <c r="A54" s="744"/>
      <c r="B54" s="336">
        <v>2</v>
      </c>
      <c r="C54" s="180" t="s">
        <v>349</v>
      </c>
      <c r="D54" s="170" t="s">
        <v>343</v>
      </c>
      <c r="E54" s="718"/>
      <c r="F54" s="718"/>
      <c r="G54" s="718"/>
      <c r="H54" s="266" t="s">
        <v>254</v>
      </c>
      <c r="I54" s="266"/>
      <c r="J54" s="708"/>
      <c r="K54" s="266"/>
      <c r="L54" s="171">
        <v>10000000</v>
      </c>
      <c r="M54" s="171"/>
      <c r="N54" s="746"/>
    </row>
    <row r="55" spans="1:18" ht="30" x14ac:dyDescent="0.25">
      <c r="A55" s="744"/>
      <c r="B55" s="336">
        <v>1</v>
      </c>
      <c r="C55" s="180" t="s">
        <v>348</v>
      </c>
      <c r="D55" s="170" t="s">
        <v>344</v>
      </c>
      <c r="E55" s="718"/>
      <c r="F55" s="718"/>
      <c r="G55" s="718"/>
      <c r="H55" s="180" t="s">
        <v>299</v>
      </c>
      <c r="I55" s="266"/>
      <c r="J55" s="708"/>
      <c r="K55" s="266"/>
      <c r="L55" s="171">
        <v>8000000</v>
      </c>
      <c r="M55" s="171"/>
      <c r="N55" s="746"/>
    </row>
    <row r="56" spans="1:18" ht="30" x14ac:dyDescent="0.25">
      <c r="A56" s="744"/>
      <c r="B56" s="336">
        <v>1</v>
      </c>
      <c r="C56" s="180" t="s">
        <v>347</v>
      </c>
      <c r="D56" s="170" t="s">
        <v>345</v>
      </c>
      <c r="E56" s="718"/>
      <c r="F56" s="718"/>
      <c r="G56" s="718"/>
      <c r="H56" s="180" t="s">
        <v>256</v>
      </c>
      <c r="I56" s="266"/>
      <c r="J56" s="719"/>
      <c r="K56" s="266"/>
      <c r="L56" s="171">
        <v>45000000</v>
      </c>
      <c r="M56" s="171"/>
      <c r="N56" s="746"/>
    </row>
    <row r="57" spans="1:18" s="348" customFormat="1" ht="15.75" thickBot="1" x14ac:dyDescent="0.3">
      <c r="A57" s="745"/>
      <c r="B57" s="748" t="s">
        <v>790</v>
      </c>
      <c r="C57" s="748"/>
      <c r="D57" s="359"/>
      <c r="E57" s="505" t="s">
        <v>790</v>
      </c>
      <c r="F57" s="512">
        <v>2266776537</v>
      </c>
      <c r="G57" s="509">
        <v>0.32098444117608227</v>
      </c>
      <c r="H57" s="357"/>
      <c r="I57" s="352"/>
      <c r="J57" s="352"/>
      <c r="K57" s="352"/>
      <c r="L57" s="354">
        <f>SUM(L38:L56)</f>
        <v>727600000</v>
      </c>
      <c r="M57" s="354"/>
      <c r="N57" s="358"/>
      <c r="O57" s="349"/>
      <c r="P57" s="349"/>
      <c r="Q57" s="349"/>
      <c r="R57" s="349"/>
    </row>
    <row r="58" spans="1:18" x14ac:dyDescent="0.25">
      <c r="A58" s="743" t="s">
        <v>17</v>
      </c>
      <c r="B58" s="355">
        <v>1</v>
      </c>
      <c r="C58" s="179" t="s">
        <v>295</v>
      </c>
      <c r="D58" s="166" t="s">
        <v>352</v>
      </c>
      <c r="E58" s="717" t="s">
        <v>14</v>
      </c>
      <c r="F58" s="717"/>
      <c r="G58" s="717" t="s">
        <v>353</v>
      </c>
      <c r="H58" s="179" t="s">
        <v>407</v>
      </c>
      <c r="I58" s="268"/>
      <c r="J58" s="707" t="s">
        <v>266</v>
      </c>
      <c r="K58" s="268"/>
      <c r="L58" s="167">
        <v>15000000</v>
      </c>
      <c r="M58" s="167"/>
      <c r="N58" s="756" t="s">
        <v>354</v>
      </c>
    </row>
    <row r="59" spans="1:18" x14ac:dyDescent="0.25">
      <c r="A59" s="744"/>
      <c r="B59" s="336">
        <v>1</v>
      </c>
      <c r="C59" s="266" t="s">
        <v>290</v>
      </c>
      <c r="D59" s="170" t="s">
        <v>355</v>
      </c>
      <c r="E59" s="718"/>
      <c r="F59" s="718"/>
      <c r="G59" s="718"/>
      <c r="H59" s="266" t="s">
        <v>276</v>
      </c>
      <c r="I59" s="266"/>
      <c r="J59" s="708"/>
      <c r="K59" s="266"/>
      <c r="L59" s="171">
        <v>15000000</v>
      </c>
      <c r="M59" s="171"/>
      <c r="N59" s="746"/>
    </row>
    <row r="60" spans="1:18" x14ac:dyDescent="0.25">
      <c r="A60" s="744"/>
      <c r="B60" s="336">
        <v>1</v>
      </c>
      <c r="C60" s="266" t="s">
        <v>272</v>
      </c>
      <c r="D60" s="170" t="s">
        <v>356</v>
      </c>
      <c r="E60" s="718"/>
      <c r="F60" s="718"/>
      <c r="G60" s="718"/>
      <c r="H60" s="266" t="s">
        <v>254</v>
      </c>
      <c r="I60" s="266"/>
      <c r="J60" s="708"/>
      <c r="K60" s="266"/>
      <c r="L60" s="171">
        <v>15000000</v>
      </c>
      <c r="M60" s="171"/>
      <c r="N60" s="746"/>
    </row>
    <row r="61" spans="1:18" x14ac:dyDescent="0.25">
      <c r="A61" s="744"/>
      <c r="B61" s="336">
        <v>1</v>
      </c>
      <c r="C61" s="266" t="s">
        <v>280</v>
      </c>
      <c r="D61" s="170" t="s">
        <v>357</v>
      </c>
      <c r="E61" s="718"/>
      <c r="F61" s="718"/>
      <c r="G61" s="718"/>
      <c r="H61" s="180" t="s">
        <v>299</v>
      </c>
      <c r="I61" s="266"/>
      <c r="J61" s="708"/>
      <c r="K61" s="266"/>
      <c r="L61" s="171">
        <v>15000000</v>
      </c>
      <c r="M61" s="171"/>
      <c r="N61" s="746"/>
    </row>
    <row r="62" spans="1:18" x14ac:dyDescent="0.25">
      <c r="A62" s="744"/>
      <c r="B62" s="336">
        <v>1</v>
      </c>
      <c r="C62" s="266" t="s">
        <v>272</v>
      </c>
      <c r="D62" s="170" t="s">
        <v>358</v>
      </c>
      <c r="E62" s="718"/>
      <c r="F62" s="718"/>
      <c r="G62" s="718"/>
      <c r="H62" s="266" t="s">
        <v>299</v>
      </c>
      <c r="I62" s="266"/>
      <c r="J62" s="708"/>
      <c r="K62" s="266"/>
      <c r="L62" s="171">
        <v>15000000</v>
      </c>
      <c r="M62" s="171"/>
      <c r="N62" s="746"/>
    </row>
    <row r="63" spans="1:18" x14ac:dyDescent="0.25">
      <c r="A63" s="744"/>
      <c r="B63" s="336">
        <v>1</v>
      </c>
      <c r="C63" s="266" t="s">
        <v>290</v>
      </c>
      <c r="D63" s="170" t="s">
        <v>359</v>
      </c>
      <c r="E63" s="718"/>
      <c r="F63" s="718"/>
      <c r="G63" s="718"/>
      <c r="H63" s="180" t="s">
        <v>256</v>
      </c>
      <c r="I63" s="266"/>
      <c r="J63" s="708"/>
      <c r="K63" s="266"/>
      <c r="L63" s="171">
        <v>10000000</v>
      </c>
      <c r="M63" s="171"/>
      <c r="N63" s="746"/>
    </row>
    <row r="64" spans="1:18" x14ac:dyDescent="0.25">
      <c r="A64" s="744"/>
      <c r="B64" s="336">
        <v>2</v>
      </c>
      <c r="C64" s="266" t="s">
        <v>302</v>
      </c>
      <c r="D64" s="170" t="s">
        <v>360</v>
      </c>
      <c r="E64" s="718"/>
      <c r="F64" s="718"/>
      <c r="G64" s="718"/>
      <c r="H64" s="266" t="s">
        <v>276</v>
      </c>
      <c r="I64" s="266"/>
      <c r="J64" s="708"/>
      <c r="K64" s="266"/>
      <c r="L64" s="171">
        <v>15000000</v>
      </c>
      <c r="M64" s="171"/>
      <c r="N64" s="746" t="s">
        <v>361</v>
      </c>
    </row>
    <row r="65" spans="1:18" x14ac:dyDescent="0.25">
      <c r="A65" s="744"/>
      <c r="B65" s="336">
        <v>2</v>
      </c>
      <c r="C65" s="266" t="s">
        <v>302</v>
      </c>
      <c r="D65" s="170" t="s">
        <v>362</v>
      </c>
      <c r="E65" s="718"/>
      <c r="F65" s="718"/>
      <c r="G65" s="718"/>
      <c r="H65" s="266" t="s">
        <v>292</v>
      </c>
      <c r="I65" s="266"/>
      <c r="J65" s="708"/>
      <c r="K65" s="266"/>
      <c r="L65" s="171">
        <v>10000000</v>
      </c>
      <c r="M65" s="171"/>
      <c r="N65" s="746"/>
    </row>
    <row r="66" spans="1:18" x14ac:dyDescent="0.25">
      <c r="A66" s="744"/>
      <c r="B66" s="336">
        <v>3</v>
      </c>
      <c r="C66" s="266" t="s">
        <v>263</v>
      </c>
      <c r="D66" s="170" t="s">
        <v>363</v>
      </c>
      <c r="E66" s="718"/>
      <c r="F66" s="718"/>
      <c r="G66" s="718"/>
      <c r="H66" s="266" t="s">
        <v>276</v>
      </c>
      <c r="I66" s="266"/>
      <c r="J66" s="708"/>
      <c r="K66" s="266"/>
      <c r="L66" s="171">
        <v>30000000</v>
      </c>
      <c r="M66" s="171"/>
      <c r="N66" s="746"/>
    </row>
    <row r="67" spans="1:18" x14ac:dyDescent="0.25">
      <c r="A67" s="744"/>
      <c r="B67" s="336">
        <v>3</v>
      </c>
      <c r="C67" s="266" t="s">
        <v>306</v>
      </c>
      <c r="D67" s="170" t="s">
        <v>364</v>
      </c>
      <c r="E67" s="718"/>
      <c r="F67" s="718"/>
      <c r="G67" s="718"/>
      <c r="H67" s="266" t="s">
        <v>292</v>
      </c>
      <c r="I67" s="266"/>
      <c r="J67" s="708"/>
      <c r="K67" s="266"/>
      <c r="L67" s="171">
        <v>15000000</v>
      </c>
      <c r="M67" s="171"/>
      <c r="N67" s="746"/>
    </row>
    <row r="68" spans="1:18" x14ac:dyDescent="0.25">
      <c r="A68" s="744"/>
      <c r="B68" s="336">
        <v>4</v>
      </c>
      <c r="C68" s="266" t="s">
        <v>312</v>
      </c>
      <c r="D68" s="170" t="s">
        <v>365</v>
      </c>
      <c r="E68" s="718"/>
      <c r="F68" s="718"/>
      <c r="G68" s="718"/>
      <c r="H68" s="266" t="s">
        <v>254</v>
      </c>
      <c r="I68" s="266"/>
      <c r="J68" s="708"/>
      <c r="K68" s="266"/>
      <c r="L68" s="171">
        <v>7000000</v>
      </c>
      <c r="M68" s="171"/>
      <c r="N68" s="746"/>
    </row>
    <row r="69" spans="1:18" x14ac:dyDescent="0.25">
      <c r="A69" s="744"/>
      <c r="B69" s="336">
        <v>4</v>
      </c>
      <c r="C69" s="266" t="s">
        <v>312</v>
      </c>
      <c r="D69" s="170" t="s">
        <v>365</v>
      </c>
      <c r="E69" s="718"/>
      <c r="F69" s="718"/>
      <c r="G69" s="718"/>
      <c r="H69" s="266" t="s">
        <v>254</v>
      </c>
      <c r="I69" s="266"/>
      <c r="J69" s="708"/>
      <c r="K69" s="266"/>
      <c r="L69" s="171">
        <v>4000000</v>
      </c>
      <c r="M69" s="171"/>
      <c r="N69" s="746"/>
    </row>
    <row r="70" spans="1:18" x14ac:dyDescent="0.25">
      <c r="A70" s="744"/>
      <c r="B70" s="336">
        <v>4</v>
      </c>
      <c r="C70" s="266" t="s">
        <v>312</v>
      </c>
      <c r="D70" s="170" t="s">
        <v>366</v>
      </c>
      <c r="E70" s="718"/>
      <c r="F70" s="718"/>
      <c r="G70" s="718"/>
      <c r="H70" s="266" t="s">
        <v>254</v>
      </c>
      <c r="I70" s="266"/>
      <c r="J70" s="708"/>
      <c r="K70" s="266"/>
      <c r="L70" s="171">
        <v>10000000</v>
      </c>
      <c r="M70" s="171"/>
      <c r="N70" s="746"/>
    </row>
    <row r="71" spans="1:18" x14ac:dyDescent="0.25">
      <c r="A71" s="744"/>
      <c r="B71" s="336">
        <v>4</v>
      </c>
      <c r="C71" s="266" t="s">
        <v>312</v>
      </c>
      <c r="D71" s="170" t="s">
        <v>366</v>
      </c>
      <c r="E71" s="718"/>
      <c r="F71" s="718"/>
      <c r="G71" s="718"/>
      <c r="H71" s="266" t="s">
        <v>254</v>
      </c>
      <c r="I71" s="266"/>
      <c r="J71" s="708"/>
      <c r="K71" s="266"/>
      <c r="L71" s="171">
        <v>4500000</v>
      </c>
      <c r="M71" s="171"/>
      <c r="N71" s="746"/>
    </row>
    <row r="72" spans="1:18" x14ac:dyDescent="0.25">
      <c r="A72" s="744"/>
      <c r="B72" s="336">
        <v>4</v>
      </c>
      <c r="C72" s="266" t="s">
        <v>312</v>
      </c>
      <c r="D72" s="170" t="s">
        <v>366</v>
      </c>
      <c r="E72" s="718"/>
      <c r="F72" s="718"/>
      <c r="G72" s="718"/>
      <c r="H72" s="266" t="s">
        <v>254</v>
      </c>
      <c r="I72" s="266"/>
      <c r="J72" s="708"/>
      <c r="K72" s="266"/>
      <c r="L72" s="171">
        <v>6000000</v>
      </c>
      <c r="M72" s="171"/>
      <c r="N72" s="746"/>
    </row>
    <row r="73" spans="1:18" x14ac:dyDescent="0.25">
      <c r="A73" s="744"/>
      <c r="B73" s="336">
        <v>4</v>
      </c>
      <c r="C73" s="266" t="s">
        <v>312</v>
      </c>
      <c r="D73" s="170" t="s">
        <v>366</v>
      </c>
      <c r="E73" s="718"/>
      <c r="F73" s="718"/>
      <c r="G73" s="718"/>
      <c r="H73" s="266" t="s">
        <v>254</v>
      </c>
      <c r="I73" s="266"/>
      <c r="J73" s="708"/>
      <c r="K73" s="266"/>
      <c r="L73" s="171">
        <v>2000000</v>
      </c>
      <c r="M73" s="171"/>
      <c r="N73" s="746"/>
    </row>
    <row r="74" spans="1:18" x14ac:dyDescent="0.25">
      <c r="A74" s="744"/>
      <c r="B74" s="336">
        <v>4</v>
      </c>
      <c r="C74" s="266" t="s">
        <v>367</v>
      </c>
      <c r="D74" s="170" t="s">
        <v>368</v>
      </c>
      <c r="E74" s="718"/>
      <c r="F74" s="718"/>
      <c r="G74" s="718"/>
      <c r="H74" s="266" t="s">
        <v>292</v>
      </c>
      <c r="I74" s="266"/>
      <c r="J74" s="708"/>
      <c r="K74" s="266"/>
      <c r="L74" s="171">
        <v>7000000</v>
      </c>
      <c r="M74" s="171"/>
      <c r="N74" s="746"/>
    </row>
    <row r="75" spans="1:18" x14ac:dyDescent="0.25">
      <c r="A75" s="744"/>
      <c r="B75" s="336">
        <v>4</v>
      </c>
      <c r="C75" s="266" t="s">
        <v>367</v>
      </c>
      <c r="D75" s="170" t="s">
        <v>368</v>
      </c>
      <c r="E75" s="718"/>
      <c r="F75" s="718"/>
      <c r="G75" s="718"/>
      <c r="H75" s="266" t="s">
        <v>292</v>
      </c>
      <c r="I75" s="266"/>
      <c r="J75" s="708"/>
      <c r="K75" s="266"/>
      <c r="L75" s="171">
        <v>3000000</v>
      </c>
      <c r="M75" s="171"/>
      <c r="N75" s="746"/>
    </row>
    <row r="76" spans="1:18" ht="27" customHeight="1" x14ac:dyDescent="0.25">
      <c r="A76" s="744"/>
      <c r="B76" s="336">
        <v>6</v>
      </c>
      <c r="C76" s="266" t="s">
        <v>369</v>
      </c>
      <c r="D76" s="170" t="s">
        <v>370</v>
      </c>
      <c r="E76" s="718" t="s">
        <v>7</v>
      </c>
      <c r="F76" s="266" t="s">
        <v>371</v>
      </c>
      <c r="G76" s="718"/>
      <c r="H76" s="266" t="s">
        <v>254</v>
      </c>
      <c r="I76" s="266"/>
      <c r="J76" s="708"/>
      <c r="K76" s="266"/>
      <c r="L76" s="171">
        <v>50000000</v>
      </c>
      <c r="M76" s="171"/>
      <c r="N76" s="746" t="s">
        <v>267</v>
      </c>
    </row>
    <row r="77" spans="1:18" ht="36.75" customHeight="1" x14ac:dyDescent="0.25">
      <c r="A77" s="744"/>
      <c r="B77" s="336">
        <v>6</v>
      </c>
      <c r="C77" s="266" t="s">
        <v>372</v>
      </c>
      <c r="D77" s="170" t="s">
        <v>373</v>
      </c>
      <c r="E77" s="718"/>
      <c r="F77" s="718"/>
      <c r="G77" s="718"/>
      <c r="H77" s="266" t="s">
        <v>254</v>
      </c>
      <c r="I77" s="266"/>
      <c r="J77" s="708"/>
      <c r="K77" s="266"/>
      <c r="L77" s="171">
        <v>15000000</v>
      </c>
      <c r="M77" s="171"/>
      <c r="N77" s="746"/>
    </row>
    <row r="78" spans="1:18" x14ac:dyDescent="0.25">
      <c r="A78" s="744"/>
      <c r="B78" s="336">
        <v>6</v>
      </c>
      <c r="C78" s="266" t="s">
        <v>374</v>
      </c>
      <c r="D78" s="170" t="s">
        <v>375</v>
      </c>
      <c r="E78" s="718"/>
      <c r="F78" s="718"/>
      <c r="G78" s="718"/>
      <c r="H78" s="266" t="s">
        <v>292</v>
      </c>
      <c r="I78" s="266"/>
      <c r="J78" s="708"/>
      <c r="K78" s="266"/>
      <c r="L78" s="171">
        <v>8000000</v>
      </c>
      <c r="M78" s="171"/>
      <c r="N78" s="746"/>
    </row>
    <row r="79" spans="1:18" ht="30" x14ac:dyDescent="0.25">
      <c r="A79" s="744"/>
      <c r="B79" s="336">
        <v>6</v>
      </c>
      <c r="C79" s="266" t="s">
        <v>374</v>
      </c>
      <c r="D79" s="170" t="s">
        <v>376</v>
      </c>
      <c r="E79" s="718"/>
      <c r="F79" s="718"/>
      <c r="G79" s="718"/>
      <c r="H79" s="368" t="s">
        <v>255</v>
      </c>
      <c r="I79" s="266"/>
      <c r="J79" s="719"/>
      <c r="K79" s="266"/>
      <c r="L79" s="171">
        <v>35000000</v>
      </c>
      <c r="M79" s="171"/>
      <c r="N79" s="746"/>
    </row>
    <row r="80" spans="1:18" s="348" customFormat="1" ht="15.75" thickBot="1" x14ac:dyDescent="0.3">
      <c r="A80" s="745"/>
      <c r="B80" s="749" t="s">
        <v>790</v>
      </c>
      <c r="C80" s="749"/>
      <c r="D80" s="351"/>
      <c r="E80" s="505"/>
      <c r="F80" s="512">
        <v>2204983517</v>
      </c>
      <c r="G80" s="509">
        <v>0.13900330666281349</v>
      </c>
      <c r="H80" s="353"/>
      <c r="I80" s="352"/>
      <c r="J80" s="352"/>
      <c r="K80" s="352"/>
      <c r="L80" s="354">
        <f>SUM(L58:L79)</f>
        <v>306500000</v>
      </c>
      <c r="M80" s="354"/>
      <c r="N80" s="358"/>
      <c r="O80" s="349"/>
      <c r="P80" s="349"/>
      <c r="Q80" s="349"/>
      <c r="R80" s="349"/>
    </row>
    <row r="81" spans="1:14" x14ac:dyDescent="0.25">
      <c r="A81" s="743" t="s">
        <v>18</v>
      </c>
      <c r="B81" s="355">
        <v>2</v>
      </c>
      <c r="C81" s="179" t="s">
        <v>302</v>
      </c>
      <c r="D81" s="166" t="s">
        <v>377</v>
      </c>
      <c r="E81" s="717" t="s">
        <v>7</v>
      </c>
      <c r="F81" s="717"/>
      <c r="G81" s="717" t="s">
        <v>265</v>
      </c>
      <c r="H81" s="268" t="s">
        <v>254</v>
      </c>
      <c r="I81" s="268"/>
      <c r="J81" s="707" t="s">
        <v>266</v>
      </c>
      <c r="K81" s="268"/>
      <c r="L81" s="167">
        <v>215000000</v>
      </c>
      <c r="M81" s="167"/>
      <c r="N81" s="269"/>
    </row>
    <row r="82" spans="1:14" x14ac:dyDescent="0.25">
      <c r="A82" s="744"/>
      <c r="B82" s="336">
        <v>2</v>
      </c>
      <c r="C82" s="180" t="s">
        <v>386</v>
      </c>
      <c r="D82" s="170" t="s">
        <v>377</v>
      </c>
      <c r="E82" s="718"/>
      <c r="F82" s="718"/>
      <c r="G82" s="718"/>
      <c r="H82" s="266" t="s">
        <v>276</v>
      </c>
      <c r="I82" s="266"/>
      <c r="J82" s="708"/>
      <c r="K82" s="266"/>
      <c r="L82" s="171">
        <v>105000000</v>
      </c>
      <c r="M82" s="171"/>
      <c r="N82" s="270"/>
    </row>
    <row r="83" spans="1:14" x14ac:dyDescent="0.25">
      <c r="A83" s="744"/>
      <c r="B83" s="336">
        <v>2</v>
      </c>
      <c r="C83" s="180" t="s">
        <v>387</v>
      </c>
      <c r="D83" s="170" t="s">
        <v>377</v>
      </c>
      <c r="E83" s="718"/>
      <c r="F83" s="718"/>
      <c r="G83" s="718"/>
      <c r="H83" s="266" t="s">
        <v>276</v>
      </c>
      <c r="I83" s="266"/>
      <c r="J83" s="708"/>
      <c r="K83" s="266"/>
      <c r="L83" s="171">
        <v>52000000</v>
      </c>
      <c r="M83" s="171"/>
      <c r="N83" s="270"/>
    </row>
    <row r="84" spans="1:14" x14ac:dyDescent="0.25">
      <c r="A84" s="744"/>
      <c r="B84" s="336">
        <v>2</v>
      </c>
      <c r="C84" s="180" t="s">
        <v>388</v>
      </c>
      <c r="D84" s="170" t="s">
        <v>377</v>
      </c>
      <c r="E84" s="718"/>
      <c r="F84" s="718"/>
      <c r="G84" s="718"/>
      <c r="H84" s="266" t="s">
        <v>254</v>
      </c>
      <c r="I84" s="266"/>
      <c r="J84" s="708"/>
      <c r="K84" s="266"/>
      <c r="L84" s="171">
        <v>55000000</v>
      </c>
      <c r="M84" s="171"/>
      <c r="N84" s="270"/>
    </row>
    <row r="85" spans="1:14" x14ac:dyDescent="0.25">
      <c r="A85" s="744"/>
      <c r="B85" s="336">
        <v>5</v>
      </c>
      <c r="C85" s="180" t="s">
        <v>389</v>
      </c>
      <c r="D85" s="170" t="s">
        <v>377</v>
      </c>
      <c r="E85" s="718"/>
      <c r="F85" s="718"/>
      <c r="G85" s="718"/>
      <c r="H85" s="266" t="s">
        <v>276</v>
      </c>
      <c r="I85" s="266"/>
      <c r="J85" s="719"/>
      <c r="K85" s="266"/>
      <c r="L85" s="171">
        <v>25000000</v>
      </c>
      <c r="M85" s="171"/>
      <c r="N85" s="270"/>
    </row>
    <row r="86" spans="1:14" ht="30" customHeight="1" x14ac:dyDescent="0.25">
      <c r="A86" s="744"/>
      <c r="B86" s="336">
        <v>2</v>
      </c>
      <c r="C86" s="180" t="s">
        <v>390</v>
      </c>
      <c r="D86" s="170" t="s">
        <v>378</v>
      </c>
      <c r="E86" s="718"/>
      <c r="F86" s="718"/>
      <c r="G86" s="266" t="s">
        <v>406</v>
      </c>
      <c r="H86" s="266" t="s">
        <v>258</v>
      </c>
      <c r="I86" s="266"/>
      <c r="J86" s="180" t="s">
        <v>285</v>
      </c>
      <c r="K86" s="266"/>
      <c r="L86" s="171" t="s">
        <v>379</v>
      </c>
      <c r="M86" s="171"/>
      <c r="N86" s="270" t="s">
        <v>380</v>
      </c>
    </row>
    <row r="87" spans="1:14" x14ac:dyDescent="0.25">
      <c r="A87" s="744"/>
      <c r="B87" s="336">
        <v>2</v>
      </c>
      <c r="C87" s="180" t="s">
        <v>391</v>
      </c>
      <c r="D87" s="170" t="s">
        <v>377</v>
      </c>
      <c r="E87" s="718"/>
      <c r="F87" s="718"/>
      <c r="G87" s="718" t="s">
        <v>265</v>
      </c>
      <c r="H87" s="266" t="s">
        <v>292</v>
      </c>
      <c r="I87" s="266"/>
      <c r="J87" s="747" t="s">
        <v>266</v>
      </c>
      <c r="K87" s="266"/>
      <c r="L87" s="171">
        <v>160000000</v>
      </c>
      <c r="M87" s="171"/>
      <c r="N87" s="746" t="s">
        <v>381</v>
      </c>
    </row>
    <row r="88" spans="1:14" x14ac:dyDescent="0.25">
      <c r="A88" s="744"/>
      <c r="B88" s="336">
        <v>2</v>
      </c>
      <c r="C88" s="180" t="s">
        <v>315</v>
      </c>
      <c r="D88" s="170" t="s">
        <v>377</v>
      </c>
      <c r="E88" s="718"/>
      <c r="F88" s="718"/>
      <c r="G88" s="718"/>
      <c r="H88" s="180" t="s">
        <v>269</v>
      </c>
      <c r="I88" s="266"/>
      <c r="J88" s="708"/>
      <c r="K88" s="266"/>
      <c r="L88" s="171">
        <v>33000000</v>
      </c>
      <c r="M88" s="171"/>
      <c r="N88" s="746"/>
    </row>
    <row r="89" spans="1:14" x14ac:dyDescent="0.25">
      <c r="A89" s="744"/>
      <c r="B89" s="336">
        <v>2</v>
      </c>
      <c r="C89" s="180" t="s">
        <v>392</v>
      </c>
      <c r="D89" s="170" t="s">
        <v>377</v>
      </c>
      <c r="E89" s="718"/>
      <c r="F89" s="718"/>
      <c r="G89" s="718"/>
      <c r="H89" s="266" t="s">
        <v>292</v>
      </c>
      <c r="I89" s="266"/>
      <c r="J89" s="708"/>
      <c r="K89" s="266"/>
      <c r="L89" s="171">
        <v>32000000</v>
      </c>
      <c r="M89" s="171"/>
      <c r="N89" s="746"/>
    </row>
    <row r="90" spans="1:14" x14ac:dyDescent="0.25">
      <c r="A90" s="744"/>
      <c r="B90" s="336">
        <v>1</v>
      </c>
      <c r="C90" s="180" t="s">
        <v>393</v>
      </c>
      <c r="D90" s="170" t="s">
        <v>377</v>
      </c>
      <c r="E90" s="718"/>
      <c r="F90" s="718"/>
      <c r="G90" s="718"/>
      <c r="H90" s="180" t="s">
        <v>255</v>
      </c>
      <c r="I90" s="266"/>
      <c r="J90" s="708"/>
      <c r="K90" s="266"/>
      <c r="L90" s="171">
        <v>298000000</v>
      </c>
      <c r="M90" s="171"/>
      <c r="N90" s="746"/>
    </row>
    <row r="91" spans="1:14" x14ac:dyDescent="0.25">
      <c r="A91" s="744"/>
      <c r="B91" s="336">
        <v>2</v>
      </c>
      <c r="C91" s="180" t="s">
        <v>396</v>
      </c>
      <c r="D91" s="170" t="s">
        <v>377</v>
      </c>
      <c r="E91" s="718"/>
      <c r="F91" s="718"/>
      <c r="G91" s="718"/>
      <c r="H91" s="180" t="s">
        <v>255</v>
      </c>
      <c r="I91" s="266"/>
      <c r="J91" s="719"/>
      <c r="K91" s="266"/>
      <c r="L91" s="171">
        <v>106000000</v>
      </c>
      <c r="M91" s="171"/>
      <c r="N91" s="746"/>
    </row>
    <row r="92" spans="1:14" ht="28.5" customHeight="1" x14ac:dyDescent="0.25">
      <c r="A92" s="744"/>
      <c r="B92" s="336">
        <v>3</v>
      </c>
      <c r="C92" s="180" t="s">
        <v>394</v>
      </c>
      <c r="D92" s="170" t="s">
        <v>382</v>
      </c>
      <c r="E92" s="718"/>
      <c r="F92" s="718"/>
      <c r="G92" s="718"/>
      <c r="H92" s="266" t="s">
        <v>258</v>
      </c>
      <c r="I92" s="266"/>
      <c r="J92" s="180" t="s">
        <v>255</v>
      </c>
      <c r="K92" s="266"/>
      <c r="L92" s="171" t="s">
        <v>383</v>
      </c>
      <c r="M92" s="171"/>
      <c r="N92" s="270" t="s">
        <v>384</v>
      </c>
    </row>
    <row r="93" spans="1:14" x14ac:dyDescent="0.25">
      <c r="A93" s="744"/>
      <c r="B93" s="336">
        <v>1</v>
      </c>
      <c r="C93" s="180" t="s">
        <v>395</v>
      </c>
      <c r="D93" s="170" t="s">
        <v>377</v>
      </c>
      <c r="E93" s="718"/>
      <c r="F93" s="718"/>
      <c r="G93" s="718"/>
      <c r="H93" s="266" t="s">
        <v>258</v>
      </c>
      <c r="I93" s="266"/>
      <c r="J93" s="266" t="s">
        <v>266</v>
      </c>
      <c r="K93" s="266"/>
      <c r="L93" s="171">
        <v>99000000</v>
      </c>
      <c r="M93" s="171"/>
      <c r="N93" s="746" t="s">
        <v>381</v>
      </c>
    </row>
    <row r="94" spans="1:14" x14ac:dyDescent="0.25">
      <c r="A94" s="744"/>
      <c r="B94" s="336">
        <v>1</v>
      </c>
      <c r="C94" s="180" t="s">
        <v>283</v>
      </c>
      <c r="D94" s="170" t="s">
        <v>377</v>
      </c>
      <c r="E94" s="718"/>
      <c r="F94" s="718"/>
      <c r="G94" s="718"/>
      <c r="H94" s="180" t="s">
        <v>255</v>
      </c>
      <c r="I94" s="266"/>
      <c r="J94" s="180" t="s">
        <v>282</v>
      </c>
      <c r="K94" s="266"/>
      <c r="L94" s="171" t="s">
        <v>385</v>
      </c>
      <c r="M94" s="171"/>
      <c r="N94" s="746"/>
    </row>
    <row r="95" spans="1:14" ht="15.75" thickBot="1" x14ac:dyDescent="0.3">
      <c r="A95" s="745"/>
      <c r="B95" s="749" t="s">
        <v>790</v>
      </c>
      <c r="C95" s="749"/>
      <c r="D95" s="364"/>
      <c r="E95" s="365"/>
      <c r="F95" s="510">
        <v>1754490415</v>
      </c>
      <c r="G95" s="509">
        <v>0.67255995810042657</v>
      </c>
      <c r="H95" s="347"/>
      <c r="I95" s="365"/>
      <c r="J95" s="347"/>
      <c r="K95" s="365"/>
      <c r="L95" s="354">
        <f>SUM(L81:L94)</f>
        <v>1180000000</v>
      </c>
      <c r="M95" s="366"/>
      <c r="N95" s="367"/>
    </row>
    <row r="96" spans="1:14" ht="21.75" customHeight="1" x14ac:dyDescent="0.25">
      <c r="A96" s="743" t="s">
        <v>19</v>
      </c>
      <c r="B96" s="355">
        <v>1</v>
      </c>
      <c r="C96" s="268" t="s">
        <v>401</v>
      </c>
      <c r="D96" s="166" t="s">
        <v>402</v>
      </c>
      <c r="E96" s="717" t="s">
        <v>14</v>
      </c>
      <c r="F96" s="717"/>
      <c r="G96" s="717" t="s">
        <v>265</v>
      </c>
      <c r="H96" s="179" t="s">
        <v>255</v>
      </c>
      <c r="I96" s="268"/>
      <c r="J96" s="717" t="s">
        <v>266</v>
      </c>
      <c r="K96" s="268"/>
      <c r="L96" s="167">
        <v>4369788</v>
      </c>
      <c r="M96" s="167"/>
      <c r="N96" s="756" t="s">
        <v>267</v>
      </c>
    </row>
    <row r="97" spans="1:18" ht="19.5" customHeight="1" x14ac:dyDescent="0.25">
      <c r="A97" s="744"/>
      <c r="B97" s="336">
        <v>1</v>
      </c>
      <c r="C97" s="266" t="s">
        <v>401</v>
      </c>
      <c r="D97" s="170" t="s">
        <v>403</v>
      </c>
      <c r="E97" s="718"/>
      <c r="F97" s="718"/>
      <c r="G97" s="718"/>
      <c r="H97" s="180" t="s">
        <v>289</v>
      </c>
      <c r="I97" s="266"/>
      <c r="J97" s="718"/>
      <c r="K97" s="266"/>
      <c r="L97" s="171">
        <v>8739576</v>
      </c>
      <c r="M97" s="171"/>
      <c r="N97" s="746"/>
    </row>
    <row r="98" spans="1:18" s="348" customFormat="1" ht="19.5" customHeight="1" thickBot="1" x14ac:dyDescent="0.3">
      <c r="A98" s="745"/>
      <c r="B98" s="749" t="s">
        <v>790</v>
      </c>
      <c r="C98" s="749"/>
      <c r="D98" s="351"/>
      <c r="E98" s="352"/>
      <c r="F98" s="510">
        <v>278449284</v>
      </c>
      <c r="G98" s="509">
        <v>4.7079898399020485E-2</v>
      </c>
      <c r="H98" s="357"/>
      <c r="I98" s="352"/>
      <c r="J98" s="352"/>
      <c r="K98" s="352"/>
      <c r="L98" s="354">
        <f>SUM(L96:L97)</f>
        <v>13109364</v>
      </c>
      <c r="M98" s="354"/>
      <c r="N98" s="358"/>
      <c r="O98" s="349"/>
      <c r="P98" s="349"/>
      <c r="Q98" s="349"/>
      <c r="R98" s="349"/>
    </row>
    <row r="99" spans="1:18" ht="19.5" customHeight="1" x14ac:dyDescent="0.25">
      <c r="A99" s="743" t="s">
        <v>860</v>
      </c>
      <c r="B99" s="723">
        <v>2</v>
      </c>
      <c r="C99" s="725">
        <v>42402</v>
      </c>
      <c r="D99" s="166" t="s">
        <v>861</v>
      </c>
      <c r="E99" s="268"/>
      <c r="F99" s="268"/>
      <c r="G99" s="717" t="s">
        <v>265</v>
      </c>
      <c r="H99" s="757" t="s">
        <v>269</v>
      </c>
      <c r="I99" s="337"/>
      <c r="J99" s="717" t="s">
        <v>266</v>
      </c>
      <c r="K99" s="268"/>
      <c r="L99" s="167">
        <v>1727730</v>
      </c>
      <c r="M99" s="167"/>
      <c r="N99" s="756" t="s">
        <v>872</v>
      </c>
    </row>
    <row r="100" spans="1:18" ht="19.5" customHeight="1" x14ac:dyDescent="0.25">
      <c r="A100" s="744"/>
      <c r="B100" s="724"/>
      <c r="C100" s="718"/>
      <c r="D100" s="170" t="s">
        <v>862</v>
      </c>
      <c r="E100" s="266"/>
      <c r="F100" s="266"/>
      <c r="G100" s="718"/>
      <c r="H100" s="758"/>
      <c r="I100" s="266"/>
      <c r="J100" s="718"/>
      <c r="K100" s="266"/>
      <c r="L100" s="171">
        <v>1727730</v>
      </c>
      <c r="M100" s="171"/>
      <c r="N100" s="746"/>
    </row>
    <row r="101" spans="1:18" ht="19.5" customHeight="1" x14ac:dyDescent="0.25">
      <c r="A101" s="744"/>
      <c r="B101" s="724"/>
      <c r="C101" s="718"/>
      <c r="D101" s="170" t="s">
        <v>863</v>
      </c>
      <c r="E101" s="266"/>
      <c r="F101" s="266"/>
      <c r="G101" s="718"/>
      <c r="H101" s="758"/>
      <c r="I101" s="266"/>
      <c r="J101" s="718"/>
      <c r="K101" s="266"/>
      <c r="L101" s="171">
        <v>86387</v>
      </c>
      <c r="M101" s="171"/>
      <c r="N101" s="746"/>
    </row>
    <row r="102" spans="1:18" ht="19.5" customHeight="1" x14ac:dyDescent="0.25">
      <c r="A102" s="744"/>
      <c r="B102" s="724"/>
      <c r="C102" s="718"/>
      <c r="D102" s="170" t="s">
        <v>864</v>
      </c>
      <c r="E102" s="266"/>
      <c r="F102" s="266"/>
      <c r="G102" s="718"/>
      <c r="H102" s="758"/>
      <c r="I102" s="266"/>
      <c r="J102" s="718"/>
      <c r="K102" s="266"/>
      <c r="L102" s="171">
        <v>86387</v>
      </c>
      <c r="M102" s="171"/>
      <c r="N102" s="746"/>
    </row>
    <row r="103" spans="1:18" ht="19.5" customHeight="1" x14ac:dyDescent="0.25">
      <c r="A103" s="744"/>
      <c r="B103" s="724"/>
      <c r="C103" s="718"/>
      <c r="D103" s="170" t="s">
        <v>865</v>
      </c>
      <c r="E103" s="266"/>
      <c r="F103" s="266"/>
      <c r="G103" s="718"/>
      <c r="H103" s="758"/>
      <c r="I103" s="266"/>
      <c r="J103" s="718"/>
      <c r="K103" s="266"/>
      <c r="L103" s="171">
        <v>345546</v>
      </c>
      <c r="M103" s="171"/>
      <c r="N103" s="746"/>
    </row>
    <row r="104" spans="1:18" ht="19.5" customHeight="1" x14ac:dyDescent="0.25">
      <c r="A104" s="744"/>
      <c r="B104" s="724"/>
      <c r="C104" s="718"/>
      <c r="D104" s="170" t="s">
        <v>866</v>
      </c>
      <c r="E104" s="266"/>
      <c r="F104" s="266"/>
      <c r="G104" s="718"/>
      <c r="H104" s="758"/>
      <c r="I104" s="266"/>
      <c r="J104" s="718"/>
      <c r="K104" s="266"/>
      <c r="L104" s="171">
        <v>172773</v>
      </c>
      <c r="M104" s="171"/>
      <c r="N104" s="746"/>
    </row>
    <row r="105" spans="1:18" ht="27.75" customHeight="1" x14ac:dyDescent="0.25">
      <c r="A105" s="744"/>
      <c r="B105" s="724"/>
      <c r="C105" s="726">
        <v>42431</v>
      </c>
      <c r="D105" s="170" t="s">
        <v>867</v>
      </c>
      <c r="E105" s="266"/>
      <c r="F105" s="266"/>
      <c r="G105" s="718"/>
      <c r="H105" s="758" t="s">
        <v>255</v>
      </c>
      <c r="I105" s="266"/>
      <c r="J105" s="718"/>
      <c r="K105" s="266"/>
      <c r="L105" s="171">
        <v>38394</v>
      </c>
      <c r="M105" s="171"/>
      <c r="N105" s="746"/>
    </row>
    <row r="106" spans="1:18" ht="19.5" customHeight="1" x14ac:dyDescent="0.25">
      <c r="A106" s="744"/>
      <c r="B106" s="724"/>
      <c r="C106" s="718"/>
      <c r="D106" s="170" t="s">
        <v>868</v>
      </c>
      <c r="E106" s="266"/>
      <c r="F106" s="266"/>
      <c r="G106" s="718"/>
      <c r="H106" s="758"/>
      <c r="I106" s="266"/>
      <c r="J106" s="718"/>
      <c r="K106" s="266"/>
      <c r="L106" s="171">
        <v>614304</v>
      </c>
      <c r="M106" s="171"/>
      <c r="N106" s="746"/>
    </row>
    <row r="107" spans="1:18" ht="19.5" customHeight="1" x14ac:dyDescent="0.25">
      <c r="A107" s="744"/>
      <c r="B107" s="724">
        <v>5</v>
      </c>
      <c r="C107" s="726">
        <v>42405</v>
      </c>
      <c r="D107" s="170" t="s">
        <v>869</v>
      </c>
      <c r="E107" s="266"/>
      <c r="F107" s="266"/>
      <c r="G107" s="718"/>
      <c r="H107" s="758" t="s">
        <v>255</v>
      </c>
      <c r="I107" s="266"/>
      <c r="J107" s="718"/>
      <c r="K107" s="266"/>
      <c r="L107" s="171">
        <v>329137</v>
      </c>
      <c r="M107" s="171"/>
      <c r="N107" s="746"/>
    </row>
    <row r="108" spans="1:18" ht="19.5" customHeight="1" x14ac:dyDescent="0.25">
      <c r="A108" s="744"/>
      <c r="B108" s="724"/>
      <c r="C108" s="718"/>
      <c r="D108" s="170" t="s">
        <v>870</v>
      </c>
      <c r="E108" s="266"/>
      <c r="F108" s="266"/>
      <c r="G108" s="718"/>
      <c r="H108" s="758"/>
      <c r="I108" s="266"/>
      <c r="J108" s="718"/>
      <c r="K108" s="266"/>
      <c r="L108" s="171">
        <v>329137</v>
      </c>
      <c r="M108" s="171"/>
      <c r="N108" s="746"/>
    </row>
    <row r="109" spans="1:18" ht="19.5" customHeight="1" x14ac:dyDescent="0.25">
      <c r="A109" s="744"/>
      <c r="B109" s="724"/>
      <c r="C109" s="718"/>
      <c r="D109" s="170" t="s">
        <v>871</v>
      </c>
      <c r="E109" s="266"/>
      <c r="F109" s="266"/>
      <c r="G109" s="718"/>
      <c r="H109" s="758"/>
      <c r="I109" s="266"/>
      <c r="J109" s="718"/>
      <c r="K109" s="266"/>
      <c r="L109" s="171">
        <v>1316548</v>
      </c>
      <c r="M109" s="171"/>
      <c r="N109" s="746"/>
    </row>
    <row r="110" spans="1:18" s="348" customFormat="1" ht="19.5" customHeight="1" thickBot="1" x14ac:dyDescent="0.3">
      <c r="A110" s="745"/>
      <c r="B110" s="749" t="s">
        <v>790</v>
      </c>
      <c r="C110" s="749"/>
      <c r="D110" s="351"/>
      <c r="E110" s="352"/>
      <c r="F110" s="510">
        <v>15785000</v>
      </c>
      <c r="G110" s="509">
        <v>0.44340025340513145</v>
      </c>
      <c r="H110" s="357"/>
      <c r="I110" s="352"/>
      <c r="J110" s="352"/>
      <c r="K110" s="352"/>
      <c r="L110" s="354">
        <f>SUM(L99:L109)</f>
        <v>6774073</v>
      </c>
      <c r="M110" s="354"/>
      <c r="N110" s="358"/>
      <c r="O110" s="349"/>
      <c r="P110" s="349"/>
      <c r="Q110" s="349"/>
      <c r="R110" s="349"/>
    </row>
    <row r="111" spans="1:18" ht="30" x14ac:dyDescent="0.25">
      <c r="A111" s="728" t="s">
        <v>874</v>
      </c>
      <c r="B111" s="166" t="s">
        <v>875</v>
      </c>
      <c r="C111" s="166" t="s">
        <v>876</v>
      </c>
      <c r="D111" s="166" t="s">
        <v>877</v>
      </c>
      <c r="E111" s="166" t="s">
        <v>878</v>
      </c>
      <c r="F111" s="166"/>
      <c r="G111" s="166" t="s">
        <v>309</v>
      </c>
      <c r="H111" s="268" t="s">
        <v>299</v>
      </c>
      <c r="I111" s="268"/>
      <c r="J111" s="268" t="s">
        <v>906</v>
      </c>
      <c r="K111" s="166"/>
      <c r="L111" s="344">
        <v>4950000</v>
      </c>
      <c r="M111" s="166"/>
      <c r="N111" s="345" t="s">
        <v>879</v>
      </c>
    </row>
    <row r="112" spans="1:18" ht="30" x14ac:dyDescent="0.25">
      <c r="A112" s="729"/>
      <c r="B112" s="170" t="s">
        <v>875</v>
      </c>
      <c r="C112" s="170" t="s">
        <v>880</v>
      </c>
      <c r="D112" s="170" t="s">
        <v>881</v>
      </c>
      <c r="E112" s="170"/>
      <c r="F112" s="170"/>
      <c r="G112" s="170"/>
      <c r="H112" s="266"/>
      <c r="I112" s="266"/>
      <c r="J112" s="266"/>
      <c r="K112" s="170"/>
      <c r="L112" s="341">
        <v>22300000</v>
      </c>
      <c r="M112" s="170"/>
      <c r="N112" s="346" t="s">
        <v>879</v>
      </c>
    </row>
    <row r="113" spans="1:16" ht="45" x14ac:dyDescent="0.25">
      <c r="A113" s="729"/>
      <c r="B113" s="170" t="s">
        <v>882</v>
      </c>
      <c r="C113" s="170" t="s">
        <v>883</v>
      </c>
      <c r="D113" s="170" t="s">
        <v>884</v>
      </c>
      <c r="E113" s="170"/>
      <c r="F113" s="170"/>
      <c r="G113" s="170"/>
      <c r="H113" s="266" t="s">
        <v>255</v>
      </c>
      <c r="I113" s="266"/>
      <c r="J113" s="266" t="s">
        <v>587</v>
      </c>
      <c r="K113" s="170"/>
      <c r="L113" s="341">
        <v>8500000</v>
      </c>
      <c r="M113" s="170"/>
      <c r="N113" s="346" t="s">
        <v>879</v>
      </c>
    </row>
    <row r="114" spans="1:16" ht="60" x14ac:dyDescent="0.25">
      <c r="A114" s="729"/>
      <c r="B114" s="170" t="s">
        <v>885</v>
      </c>
      <c r="C114" s="170" t="s">
        <v>886</v>
      </c>
      <c r="D114" s="170" t="s">
        <v>887</v>
      </c>
      <c r="E114" s="170"/>
      <c r="F114" s="170"/>
      <c r="G114" s="170"/>
      <c r="H114" s="266" t="s">
        <v>587</v>
      </c>
      <c r="I114" s="266"/>
      <c r="J114" s="266" t="s">
        <v>873</v>
      </c>
      <c r="K114" s="170"/>
      <c r="L114" s="341">
        <v>1530000</v>
      </c>
      <c r="M114" s="170"/>
      <c r="N114" s="346" t="s">
        <v>879</v>
      </c>
    </row>
    <row r="115" spans="1:16" x14ac:dyDescent="0.25">
      <c r="A115" s="729"/>
      <c r="B115" s="170" t="s">
        <v>888</v>
      </c>
      <c r="C115" s="170" t="s">
        <v>889</v>
      </c>
      <c r="D115" s="170" t="s">
        <v>890</v>
      </c>
      <c r="E115" s="170"/>
      <c r="F115" s="170"/>
      <c r="G115" s="170"/>
      <c r="H115" s="266" t="s">
        <v>285</v>
      </c>
      <c r="I115" s="266"/>
      <c r="J115" s="266" t="s">
        <v>587</v>
      </c>
      <c r="K115" s="170"/>
      <c r="L115" s="341">
        <v>20000000</v>
      </c>
      <c r="M115" s="170"/>
      <c r="N115" s="346" t="s">
        <v>879</v>
      </c>
    </row>
    <row r="116" spans="1:16" ht="45" x14ac:dyDescent="0.25">
      <c r="A116" s="729"/>
      <c r="B116" s="170" t="s">
        <v>888</v>
      </c>
      <c r="C116" s="170" t="s">
        <v>891</v>
      </c>
      <c r="D116" s="170" t="s">
        <v>892</v>
      </c>
      <c r="E116" s="170"/>
      <c r="F116" s="170"/>
      <c r="G116" s="170"/>
      <c r="H116" s="266" t="s">
        <v>587</v>
      </c>
      <c r="I116" s="266"/>
      <c r="J116" s="266" t="s">
        <v>873</v>
      </c>
      <c r="K116" s="170"/>
      <c r="L116" s="341">
        <v>5000000</v>
      </c>
      <c r="M116" s="170"/>
      <c r="N116" s="346" t="s">
        <v>879</v>
      </c>
    </row>
    <row r="117" spans="1:16" ht="30" x14ac:dyDescent="0.25">
      <c r="A117" s="729"/>
      <c r="B117" s="170" t="s">
        <v>893</v>
      </c>
      <c r="C117" s="170" t="s">
        <v>894</v>
      </c>
      <c r="D117" s="170" t="s">
        <v>895</v>
      </c>
      <c r="E117" s="170"/>
      <c r="F117" s="170"/>
      <c r="G117" s="170"/>
      <c r="H117" s="266" t="s">
        <v>285</v>
      </c>
      <c r="I117" s="266"/>
      <c r="J117" s="266" t="s">
        <v>258</v>
      </c>
      <c r="K117" s="170"/>
      <c r="L117" s="341">
        <v>25000000</v>
      </c>
      <c r="M117" s="170"/>
      <c r="N117" s="346" t="s">
        <v>879</v>
      </c>
    </row>
    <row r="118" spans="1:16" ht="19.5" customHeight="1" x14ac:dyDescent="0.25">
      <c r="A118" s="729"/>
      <c r="B118" s="170" t="s">
        <v>896</v>
      </c>
      <c r="C118" s="170" t="s">
        <v>897</v>
      </c>
      <c r="D118" s="170" t="s">
        <v>898</v>
      </c>
      <c r="E118" s="170"/>
      <c r="F118" s="170"/>
      <c r="G118" s="170"/>
      <c r="H118" s="266" t="s">
        <v>276</v>
      </c>
      <c r="I118" s="266"/>
      <c r="J118" s="266" t="s">
        <v>907</v>
      </c>
      <c r="K118" s="170"/>
      <c r="L118" s="341">
        <v>6000000</v>
      </c>
      <c r="M118" s="170"/>
      <c r="N118" s="346" t="s">
        <v>879</v>
      </c>
    </row>
    <row r="119" spans="1:16" ht="19.5" customHeight="1" x14ac:dyDescent="0.25">
      <c r="A119" s="729"/>
      <c r="B119" s="170" t="s">
        <v>888</v>
      </c>
      <c r="C119" s="170" t="s">
        <v>888</v>
      </c>
      <c r="D119" s="170" t="s">
        <v>899</v>
      </c>
      <c r="E119" s="170"/>
      <c r="F119" s="170"/>
      <c r="G119" s="170"/>
      <c r="H119" s="266" t="s">
        <v>285</v>
      </c>
      <c r="I119" s="266"/>
      <c r="J119" s="266" t="s">
        <v>269</v>
      </c>
      <c r="K119" s="170"/>
      <c r="L119" s="341">
        <v>28000000</v>
      </c>
      <c r="M119" s="170"/>
      <c r="N119" s="346" t="s">
        <v>879</v>
      </c>
    </row>
    <row r="120" spans="1:16" ht="19.5" customHeight="1" x14ac:dyDescent="0.25">
      <c r="A120" s="729"/>
      <c r="B120" s="170" t="s">
        <v>888</v>
      </c>
      <c r="C120" s="170" t="s">
        <v>888</v>
      </c>
      <c r="D120" s="170" t="s">
        <v>900</v>
      </c>
      <c r="E120" s="170"/>
      <c r="F120" s="170"/>
      <c r="G120" s="170"/>
      <c r="H120" s="266" t="s">
        <v>256</v>
      </c>
      <c r="I120" s="266"/>
      <c r="J120" s="266"/>
      <c r="K120" s="170"/>
      <c r="L120" s="341">
        <v>1700000</v>
      </c>
      <c r="M120" s="170"/>
      <c r="N120" s="346" t="s">
        <v>879</v>
      </c>
    </row>
    <row r="121" spans="1:16" ht="19.5" customHeight="1" x14ac:dyDescent="0.25">
      <c r="A121" s="729"/>
      <c r="B121" s="170" t="s">
        <v>888</v>
      </c>
      <c r="C121" s="170" t="s">
        <v>888</v>
      </c>
      <c r="D121" s="170" t="s">
        <v>901</v>
      </c>
      <c r="E121" s="170"/>
      <c r="F121" s="170"/>
      <c r="G121" s="170"/>
      <c r="H121" s="266" t="s">
        <v>258</v>
      </c>
      <c r="I121" s="266"/>
      <c r="J121" s="266"/>
      <c r="K121" s="170"/>
      <c r="L121" s="341">
        <v>96500000</v>
      </c>
      <c r="M121" s="170"/>
      <c r="N121" s="346" t="s">
        <v>879</v>
      </c>
    </row>
    <row r="122" spans="1:16" ht="19.5" customHeight="1" x14ac:dyDescent="0.25">
      <c r="A122" s="729"/>
      <c r="B122" s="170" t="s">
        <v>902</v>
      </c>
      <c r="C122" s="170" t="s">
        <v>903</v>
      </c>
      <c r="D122" s="170" t="s">
        <v>904</v>
      </c>
      <c r="E122" s="170"/>
      <c r="F122" s="170"/>
      <c r="G122" s="170"/>
      <c r="H122" s="266"/>
      <c r="I122" s="266"/>
      <c r="J122" s="266"/>
      <c r="K122" s="170"/>
      <c r="L122" s="341">
        <v>21500000</v>
      </c>
      <c r="M122" s="170"/>
      <c r="N122" s="346" t="s">
        <v>879</v>
      </c>
    </row>
    <row r="123" spans="1:16" ht="19.5" customHeight="1" x14ac:dyDescent="0.25">
      <c r="A123" s="729"/>
      <c r="B123" s="170" t="s">
        <v>888</v>
      </c>
      <c r="C123" s="170" t="s">
        <v>888</v>
      </c>
      <c r="D123" s="170" t="s">
        <v>905</v>
      </c>
      <c r="E123" s="170"/>
      <c r="F123" s="170"/>
      <c r="G123" s="170"/>
      <c r="H123" s="266"/>
      <c r="I123" s="266"/>
      <c r="J123" s="266"/>
      <c r="K123" s="170"/>
      <c r="L123" s="341">
        <v>980000</v>
      </c>
      <c r="M123" s="170"/>
      <c r="N123" s="346" t="s">
        <v>879</v>
      </c>
    </row>
    <row r="124" spans="1:16" ht="19.5" customHeight="1" thickBot="1" x14ac:dyDescent="0.3">
      <c r="A124" s="730"/>
      <c r="B124" s="727" t="s">
        <v>790</v>
      </c>
      <c r="C124" s="727"/>
      <c r="D124" s="360"/>
      <c r="E124" s="361"/>
      <c r="F124" s="511">
        <v>1545272844</v>
      </c>
      <c r="G124" s="516">
        <v>0.15671018936252012</v>
      </c>
      <c r="H124" s="362"/>
      <c r="I124" s="361"/>
      <c r="J124" s="361"/>
      <c r="K124" s="361"/>
      <c r="L124" s="356">
        <f>SUM(L111:L123)</f>
        <v>241960000</v>
      </c>
      <c r="M124" s="363"/>
      <c r="N124" s="271"/>
      <c r="O124" s="369"/>
      <c r="P124" s="369"/>
    </row>
    <row r="125" spans="1:16" ht="24" customHeight="1" thickBot="1" x14ac:dyDescent="0.3">
      <c r="A125" s="720" t="s">
        <v>995</v>
      </c>
      <c r="B125" s="721"/>
      <c r="C125" s="722"/>
      <c r="D125" s="370"/>
      <c r="E125" s="194"/>
      <c r="F125" s="514">
        <f>F124+F110+F98+F95+F80+F57+F37</f>
        <v>11203657707</v>
      </c>
      <c r="G125" s="194"/>
      <c r="H125" s="195"/>
      <c r="I125" s="194"/>
      <c r="J125" s="194"/>
      <c r="K125" s="194"/>
      <c r="L125" s="372">
        <f>L124+L110+L98+L95+L80+L57+L37</f>
        <v>4110743437</v>
      </c>
      <c r="M125" s="371"/>
      <c r="N125" s="196"/>
      <c r="O125" s="369"/>
    </row>
    <row r="126" spans="1:16" ht="21" customHeight="1" x14ac:dyDescent="0.25">
      <c r="A126" s="750" t="s">
        <v>404</v>
      </c>
      <c r="B126" s="183">
        <v>1</v>
      </c>
      <c r="C126" s="197">
        <v>42370</v>
      </c>
      <c r="D126" s="184"/>
      <c r="E126" s="719" t="s">
        <v>7</v>
      </c>
      <c r="F126" s="708"/>
      <c r="G126" s="185" t="s">
        <v>265</v>
      </c>
      <c r="H126" s="265" t="s">
        <v>258</v>
      </c>
      <c r="I126" s="265"/>
      <c r="J126" s="265" t="s">
        <v>266</v>
      </c>
      <c r="K126" s="185"/>
      <c r="L126" s="186">
        <v>19683142</v>
      </c>
      <c r="M126" s="186"/>
      <c r="N126" s="710" t="s">
        <v>405</v>
      </c>
    </row>
    <row r="127" spans="1:16" ht="22.5" customHeight="1" x14ac:dyDescent="0.25">
      <c r="A127" s="751"/>
      <c r="B127" s="168">
        <v>2</v>
      </c>
      <c r="C127" s="198">
        <v>42371</v>
      </c>
      <c r="D127" s="188"/>
      <c r="E127" s="718"/>
      <c r="F127" s="708"/>
      <c r="G127" s="169" t="s">
        <v>265</v>
      </c>
      <c r="H127" s="266" t="s">
        <v>258</v>
      </c>
      <c r="I127" s="266"/>
      <c r="J127" s="266" t="s">
        <v>266</v>
      </c>
      <c r="K127" s="169"/>
      <c r="L127" s="171">
        <v>27820000</v>
      </c>
      <c r="M127" s="171"/>
      <c r="N127" s="710"/>
    </row>
    <row r="128" spans="1:16" ht="20.25" customHeight="1" x14ac:dyDescent="0.25">
      <c r="A128" s="751"/>
      <c r="B128" s="168">
        <v>3</v>
      </c>
      <c r="C128" s="198">
        <v>42372</v>
      </c>
      <c r="D128" s="188"/>
      <c r="E128" s="718"/>
      <c r="F128" s="708"/>
      <c r="G128" s="169" t="s">
        <v>265</v>
      </c>
      <c r="H128" s="266" t="s">
        <v>258</v>
      </c>
      <c r="I128" s="266"/>
      <c r="J128" s="266" t="s">
        <v>266</v>
      </c>
      <c r="K128" s="169"/>
      <c r="L128" s="171">
        <v>9655000</v>
      </c>
      <c r="M128" s="171"/>
      <c r="N128" s="710"/>
    </row>
    <row r="129" spans="1:14" ht="15.75" thickBot="1" x14ac:dyDescent="0.3">
      <c r="A129" s="752"/>
      <c r="B129" s="176">
        <v>4</v>
      </c>
      <c r="C129" s="199">
        <v>42373</v>
      </c>
      <c r="D129" s="200"/>
      <c r="E129" s="755"/>
      <c r="F129" s="759"/>
      <c r="G129" s="177" t="s">
        <v>265</v>
      </c>
      <c r="H129" s="267" t="s">
        <v>258</v>
      </c>
      <c r="I129" s="267"/>
      <c r="J129" s="267" t="s">
        <v>266</v>
      </c>
      <c r="K129" s="177"/>
      <c r="L129" s="178">
        <v>14180979</v>
      </c>
      <c r="M129" s="178"/>
      <c r="N129" s="761"/>
    </row>
    <row r="130" spans="1:14" ht="15.75" thickBot="1" x14ac:dyDescent="0.3">
      <c r="A130" s="506"/>
      <c r="B130" s="519"/>
      <c r="C130" s="520"/>
      <c r="D130" s="521"/>
      <c r="E130" s="522"/>
      <c r="F130" s="523">
        <v>75892681</v>
      </c>
      <c r="G130" s="524">
        <v>0.94000001133179101</v>
      </c>
      <c r="H130" s="522"/>
      <c r="I130" s="522"/>
      <c r="J130" s="522"/>
      <c r="K130" s="522"/>
      <c r="L130" s="526">
        <f>L126+L127+L128+L129</f>
        <v>71339121</v>
      </c>
      <c r="M130" s="526"/>
      <c r="N130" s="527"/>
    </row>
    <row r="131" spans="1:14" x14ac:dyDescent="0.25">
      <c r="A131" s="750" t="s">
        <v>412</v>
      </c>
      <c r="B131" s="753">
        <v>1</v>
      </c>
      <c r="C131" s="201">
        <v>42005</v>
      </c>
      <c r="D131" s="202"/>
      <c r="E131" s="717" t="s">
        <v>7</v>
      </c>
      <c r="F131" s="707"/>
      <c r="G131" s="165" t="s">
        <v>406</v>
      </c>
      <c r="H131" s="268" t="s">
        <v>254</v>
      </c>
      <c r="I131" s="268"/>
      <c r="J131" s="179" t="s">
        <v>269</v>
      </c>
      <c r="K131" s="165"/>
      <c r="L131" s="167">
        <v>2974000</v>
      </c>
      <c r="M131" s="167"/>
      <c r="N131" s="709" t="s">
        <v>405</v>
      </c>
    </row>
    <row r="132" spans="1:14" x14ac:dyDescent="0.25">
      <c r="A132" s="751"/>
      <c r="B132" s="754"/>
      <c r="C132" s="203">
        <v>42036</v>
      </c>
      <c r="D132" s="188"/>
      <c r="E132" s="718"/>
      <c r="F132" s="708"/>
      <c r="G132" s="169" t="s">
        <v>406</v>
      </c>
      <c r="H132" s="266" t="s">
        <v>6</v>
      </c>
      <c r="I132" s="266"/>
      <c r="J132" s="266" t="s">
        <v>6</v>
      </c>
      <c r="K132" s="169"/>
      <c r="L132" s="171">
        <v>0</v>
      </c>
      <c r="M132" s="171"/>
      <c r="N132" s="710"/>
    </row>
    <row r="133" spans="1:14" x14ac:dyDescent="0.25">
      <c r="A133" s="751"/>
      <c r="B133" s="754">
        <v>2</v>
      </c>
      <c r="C133" s="203">
        <v>42006</v>
      </c>
      <c r="D133" s="188"/>
      <c r="E133" s="718"/>
      <c r="F133" s="708"/>
      <c r="G133" s="169" t="s">
        <v>406</v>
      </c>
      <c r="H133" s="266" t="s">
        <v>254</v>
      </c>
      <c r="I133" s="266"/>
      <c r="J133" s="180" t="s">
        <v>269</v>
      </c>
      <c r="K133" s="169"/>
      <c r="L133" s="171">
        <v>14332000</v>
      </c>
      <c r="M133" s="171"/>
      <c r="N133" s="710"/>
    </row>
    <row r="134" spans="1:14" x14ac:dyDescent="0.25">
      <c r="A134" s="751"/>
      <c r="B134" s="754"/>
      <c r="C134" s="203">
        <v>42037</v>
      </c>
      <c r="D134" s="188"/>
      <c r="E134" s="718"/>
      <c r="F134" s="708"/>
      <c r="G134" s="169" t="s">
        <v>406</v>
      </c>
      <c r="H134" s="266" t="s">
        <v>254</v>
      </c>
      <c r="I134" s="266"/>
      <c r="J134" s="180" t="s">
        <v>269</v>
      </c>
      <c r="K134" s="169"/>
      <c r="L134" s="171">
        <v>2704000</v>
      </c>
      <c r="M134" s="171"/>
      <c r="N134" s="710"/>
    </row>
    <row r="135" spans="1:14" ht="21.75" customHeight="1" thickBot="1" x14ac:dyDescent="0.3">
      <c r="A135" s="752"/>
      <c r="B135" s="176"/>
      <c r="C135" s="204">
        <v>42007</v>
      </c>
      <c r="D135" s="200"/>
      <c r="E135" s="755"/>
      <c r="F135" s="759"/>
      <c r="G135" s="177" t="s">
        <v>406</v>
      </c>
      <c r="H135" s="267" t="s">
        <v>254</v>
      </c>
      <c r="I135" s="267"/>
      <c r="J135" s="182" t="s">
        <v>269</v>
      </c>
      <c r="K135" s="177"/>
      <c r="L135" s="178">
        <v>4506942</v>
      </c>
      <c r="M135" s="178"/>
      <c r="N135" s="761"/>
    </row>
    <row r="136" spans="1:14" ht="21.75" customHeight="1" thickBot="1" x14ac:dyDescent="0.3">
      <c r="A136" s="506"/>
      <c r="B136" s="519"/>
      <c r="C136" s="520"/>
      <c r="D136" s="521"/>
      <c r="E136" s="522"/>
      <c r="F136" s="523">
        <v>90139463</v>
      </c>
      <c r="G136" s="524">
        <v>0.27198899554127587</v>
      </c>
      <c r="H136" s="522"/>
      <c r="I136" s="522"/>
      <c r="J136" s="525"/>
      <c r="K136" s="522"/>
      <c r="L136" s="526">
        <f>L131+L132+L133+L134+L135</f>
        <v>24516942</v>
      </c>
      <c r="M136" s="526"/>
      <c r="N136" s="527"/>
    </row>
    <row r="137" spans="1:14" x14ac:dyDescent="0.25">
      <c r="A137" s="750" t="s">
        <v>413</v>
      </c>
      <c r="B137" s="164">
        <v>1</v>
      </c>
      <c r="C137" s="205">
        <v>42370</v>
      </c>
      <c r="D137" s="202"/>
      <c r="E137" s="507" t="s">
        <v>7</v>
      </c>
      <c r="F137" s="707"/>
      <c r="G137" s="165" t="s">
        <v>309</v>
      </c>
      <c r="H137" s="268" t="s">
        <v>258</v>
      </c>
      <c r="I137" s="268"/>
      <c r="J137" s="268" t="s">
        <v>255</v>
      </c>
      <c r="K137" s="165"/>
      <c r="L137" s="167">
        <v>25386977</v>
      </c>
      <c r="M137" s="167"/>
      <c r="N137" s="709" t="s">
        <v>405</v>
      </c>
    </row>
    <row r="138" spans="1:14" x14ac:dyDescent="0.25">
      <c r="A138" s="751"/>
      <c r="B138" s="168">
        <v>2</v>
      </c>
      <c r="C138" s="187" t="s">
        <v>409</v>
      </c>
      <c r="D138" s="188"/>
      <c r="E138" s="508"/>
      <c r="F138" s="708"/>
      <c r="G138" s="169" t="s">
        <v>265</v>
      </c>
      <c r="H138" s="266" t="s">
        <v>258</v>
      </c>
      <c r="I138" s="266"/>
      <c r="J138" s="266"/>
      <c r="K138" s="169"/>
      <c r="L138" s="171">
        <v>27670000</v>
      </c>
      <c r="M138" s="171"/>
      <c r="N138" s="710"/>
    </row>
    <row r="139" spans="1:14" x14ac:dyDescent="0.25">
      <c r="A139" s="751"/>
      <c r="B139" s="168">
        <v>4</v>
      </c>
      <c r="C139" s="198">
        <v>42373</v>
      </c>
      <c r="D139" s="188"/>
      <c r="E139" s="508"/>
      <c r="F139" s="708"/>
      <c r="G139" s="169" t="s">
        <v>309</v>
      </c>
      <c r="H139" s="266" t="s">
        <v>258</v>
      </c>
      <c r="I139" s="266"/>
      <c r="J139" s="266" t="s">
        <v>255</v>
      </c>
      <c r="K139" s="169"/>
      <c r="L139" s="171">
        <v>7480765</v>
      </c>
      <c r="M139" s="171"/>
      <c r="N139" s="710"/>
    </row>
    <row r="140" spans="1:14" ht="28.5" customHeight="1" x14ac:dyDescent="0.25">
      <c r="A140" s="751"/>
      <c r="B140" s="168">
        <v>5</v>
      </c>
      <c r="C140" s="187"/>
      <c r="D140" s="188"/>
      <c r="E140" s="508"/>
      <c r="F140" s="708"/>
      <c r="G140" s="169" t="s">
        <v>410</v>
      </c>
      <c r="H140" s="266" t="s">
        <v>292</v>
      </c>
      <c r="I140" s="266"/>
      <c r="J140" s="266"/>
      <c r="K140" s="169"/>
      <c r="L140" s="171">
        <v>9348539</v>
      </c>
      <c r="M140" s="171"/>
      <c r="N140" s="710"/>
    </row>
    <row r="141" spans="1:14" ht="28.5" customHeight="1" thickBot="1" x14ac:dyDescent="0.3">
      <c r="A141" s="760"/>
      <c r="B141" s="189">
        <v>3</v>
      </c>
      <c r="C141" s="206">
        <v>42372</v>
      </c>
      <c r="D141" s="190"/>
      <c r="E141" s="508"/>
      <c r="F141" s="708"/>
      <c r="G141" s="191" t="s">
        <v>411</v>
      </c>
      <c r="H141" s="500"/>
      <c r="I141" s="500"/>
      <c r="J141" s="500"/>
      <c r="K141" s="500"/>
      <c r="L141" s="192">
        <v>34608080</v>
      </c>
      <c r="M141" s="192"/>
      <c r="N141" s="710"/>
    </row>
    <row r="142" spans="1:14" ht="15.75" customHeight="1" thickBot="1" x14ac:dyDescent="0.3">
      <c r="A142" s="752"/>
      <c r="B142" s="528"/>
      <c r="C142" s="529"/>
      <c r="D142" s="530"/>
      <c r="E142" s="531"/>
      <c r="F142" s="532">
        <v>155808987</v>
      </c>
      <c r="G142" s="533">
        <v>0.6706568280300802</v>
      </c>
      <c r="H142" s="534"/>
      <c r="I142" s="534"/>
      <c r="J142" s="534"/>
      <c r="K142" s="534"/>
      <c r="L142" s="540">
        <f>L137+L138+L139+L140+L141</f>
        <v>104494361</v>
      </c>
      <c r="M142" s="535"/>
      <c r="N142" s="536"/>
    </row>
    <row r="143" spans="1:14" ht="21" customHeight="1" thickBot="1" x14ac:dyDescent="0.3">
      <c r="A143" s="714" t="s">
        <v>27</v>
      </c>
      <c r="B143" s="715"/>
      <c r="C143" s="716"/>
      <c r="D143" s="207"/>
      <c r="E143" s="207"/>
      <c r="F143" s="513">
        <f>F142+F136+F130</f>
        <v>321841131</v>
      </c>
      <c r="G143" s="517">
        <f>L143/F143</f>
        <v>0.62251342262403375</v>
      </c>
      <c r="H143" s="193"/>
      <c r="I143" s="193"/>
      <c r="J143" s="193"/>
      <c r="K143" s="193"/>
      <c r="L143" s="338">
        <f>L142+L136+L130</f>
        <v>200350424</v>
      </c>
      <c r="M143" s="208"/>
      <c r="N143" s="209"/>
    </row>
    <row r="144" spans="1:14" ht="27" customHeight="1" thickBot="1" x14ac:dyDescent="0.3">
      <c r="A144" s="711" t="s">
        <v>415</v>
      </c>
      <c r="B144" s="712"/>
      <c r="C144" s="713"/>
      <c r="D144" s="210"/>
      <c r="E144" s="211"/>
      <c r="F144" s="515">
        <f>F143+F125</f>
        <v>11525498838</v>
      </c>
      <c r="G144" s="518">
        <f>L144/F144</f>
        <v>0.37404835327267244</v>
      </c>
      <c r="H144" s="212"/>
      <c r="I144" s="212"/>
      <c r="J144" s="212"/>
      <c r="K144" s="212"/>
      <c r="L144" s="339">
        <f>L143+L125</f>
        <v>4311093861</v>
      </c>
      <c r="M144" s="213"/>
      <c r="N144" s="214"/>
    </row>
    <row r="145" spans="1:18" ht="17.25" x14ac:dyDescent="0.25">
      <c r="A145" s="569" t="s">
        <v>830</v>
      </c>
      <c r="B145" s="569"/>
      <c r="C145" s="569"/>
      <c r="D145" s="569"/>
      <c r="E145" s="569"/>
      <c r="F145" s="569"/>
      <c r="G145" s="569"/>
      <c r="H145" s="569"/>
      <c r="I145" s="569"/>
      <c r="J145" s="569"/>
      <c r="K145" s="569"/>
      <c r="L145" s="569"/>
      <c r="M145" s="569"/>
      <c r="N145" s="569"/>
      <c r="O145" s="569"/>
      <c r="P145" s="569"/>
      <c r="Q145" s="569"/>
      <c r="R145" s="569"/>
    </row>
    <row r="146" spans="1:18" ht="17.25" x14ac:dyDescent="0.25">
      <c r="A146" s="569" t="s">
        <v>838</v>
      </c>
      <c r="B146" s="569"/>
      <c r="C146" s="569"/>
      <c r="D146" s="569"/>
      <c r="E146" s="569"/>
      <c r="F146" s="569"/>
      <c r="G146" s="569"/>
      <c r="H146" s="569"/>
      <c r="I146" s="569"/>
      <c r="J146" s="569"/>
      <c r="K146" s="569"/>
      <c r="L146" s="569"/>
      <c r="M146" s="569"/>
      <c r="N146" s="569"/>
      <c r="O146" s="569"/>
      <c r="P146" s="569"/>
      <c r="Q146" s="569"/>
      <c r="R146" s="569"/>
    </row>
    <row r="147" spans="1:18" ht="17.25" x14ac:dyDescent="0.25">
      <c r="A147" s="569" t="s">
        <v>927</v>
      </c>
      <c r="B147" s="569"/>
      <c r="C147" s="569"/>
      <c r="D147" s="569"/>
      <c r="E147" s="569"/>
      <c r="F147" s="569"/>
      <c r="G147" s="569"/>
      <c r="H147" s="569"/>
      <c r="I147" s="569"/>
      <c r="J147" s="569"/>
      <c r="K147" s="569"/>
      <c r="L147" s="569"/>
      <c r="M147" s="569"/>
      <c r="N147" s="569"/>
      <c r="O147" s="569"/>
      <c r="P147" s="569"/>
      <c r="Q147" s="569"/>
      <c r="R147" s="569"/>
    </row>
    <row r="148" spans="1:18" ht="17.25" x14ac:dyDescent="0.25">
      <c r="A148" s="706" t="s">
        <v>839</v>
      </c>
      <c r="B148" s="706"/>
      <c r="C148" s="706"/>
      <c r="D148" s="706"/>
      <c r="E148" s="706"/>
      <c r="F148" s="706"/>
      <c r="G148" s="706"/>
      <c r="H148" s="706"/>
      <c r="I148" s="706"/>
      <c r="J148" s="706"/>
      <c r="K148" s="706"/>
      <c r="L148" s="706"/>
      <c r="M148" s="706"/>
      <c r="N148" s="706"/>
      <c r="O148" s="706"/>
      <c r="P148" s="706"/>
      <c r="Q148" s="706"/>
      <c r="R148" s="706"/>
    </row>
    <row r="149" spans="1:18" x14ac:dyDescent="0.25">
      <c r="A149" s="731" t="s">
        <v>840</v>
      </c>
      <c r="B149" s="731"/>
      <c r="C149" s="731"/>
      <c r="D149" s="731"/>
      <c r="E149" s="731"/>
      <c r="F149" s="731"/>
      <c r="G149" s="731"/>
      <c r="H149" s="731"/>
      <c r="I149" s="731"/>
      <c r="J149" s="731"/>
      <c r="K149" s="731"/>
      <c r="L149" s="731"/>
      <c r="M149" s="731"/>
      <c r="N149" s="731"/>
      <c r="O149" s="731"/>
      <c r="P149" s="731"/>
      <c r="Q149" s="731"/>
      <c r="R149" s="731"/>
    </row>
    <row r="151" spans="1:18" ht="15" customHeight="1" x14ac:dyDescent="0.25"/>
    <row r="152" spans="1:18" x14ac:dyDescent="0.25">
      <c r="B152" s="47"/>
      <c r="C152" s="48"/>
      <c r="D152" s="48"/>
      <c r="E152" s="48"/>
      <c r="F152" s="48"/>
      <c r="G152" s="48"/>
      <c r="H152" s="45"/>
      <c r="I152" s="45"/>
      <c r="J152" s="45"/>
      <c r="K152" s="45"/>
      <c r="L152" s="342"/>
      <c r="M152" s="45"/>
      <c r="N152" s="45"/>
    </row>
    <row r="153" spans="1:18" x14ac:dyDescent="0.25">
      <c r="B153" s="47"/>
      <c r="C153" s="48"/>
      <c r="D153" s="48"/>
      <c r="E153" s="48"/>
      <c r="F153" s="48"/>
      <c r="G153" s="48"/>
      <c r="H153" s="45"/>
      <c r="I153" s="45"/>
      <c r="J153" s="45"/>
      <c r="K153" s="45"/>
      <c r="L153" s="342"/>
      <c r="M153" s="45"/>
      <c r="N153" s="45"/>
    </row>
    <row r="154" spans="1:18" x14ac:dyDescent="0.25">
      <c r="B154" s="47"/>
      <c r="C154" s="48"/>
      <c r="D154" s="48"/>
      <c r="E154" s="48"/>
      <c r="F154" s="48"/>
      <c r="G154" s="48"/>
      <c r="H154" s="45"/>
      <c r="I154" s="45"/>
      <c r="J154" s="45"/>
      <c r="K154" s="45"/>
      <c r="L154" s="342"/>
      <c r="M154" s="45"/>
      <c r="N154" s="45"/>
    </row>
    <row r="155" spans="1:18" x14ac:dyDescent="0.25">
      <c r="B155" s="47"/>
      <c r="C155" s="47"/>
      <c r="D155" s="47"/>
      <c r="E155" s="47"/>
      <c r="F155" s="47"/>
      <c r="G155" s="47"/>
    </row>
    <row r="156" spans="1:18" x14ac:dyDescent="0.25">
      <c r="B156" s="47"/>
      <c r="C156" s="47"/>
      <c r="D156" s="47"/>
      <c r="E156" s="47"/>
      <c r="F156" s="47"/>
      <c r="G156" s="47"/>
    </row>
    <row r="157" spans="1:18" x14ac:dyDescent="0.25">
      <c r="B157" s="47"/>
      <c r="C157" s="47"/>
      <c r="D157" s="47"/>
      <c r="E157" s="47"/>
      <c r="F157" s="47"/>
      <c r="G157" s="47"/>
    </row>
    <row r="158" spans="1:18" x14ac:dyDescent="0.25">
      <c r="B158" s="47"/>
      <c r="C158" s="47"/>
      <c r="D158" s="47"/>
      <c r="E158" s="47"/>
      <c r="F158" s="47"/>
      <c r="G158" s="47"/>
    </row>
    <row r="159" spans="1:18" x14ac:dyDescent="0.25">
      <c r="B159" s="47"/>
      <c r="C159" s="47"/>
      <c r="D159" s="47"/>
      <c r="E159" s="47"/>
      <c r="F159" s="47"/>
      <c r="G159" s="47"/>
    </row>
    <row r="160" spans="1:18" x14ac:dyDescent="0.25">
      <c r="B160" s="47"/>
      <c r="C160" s="47"/>
      <c r="D160" s="47"/>
      <c r="E160" s="47"/>
      <c r="F160" s="47"/>
      <c r="G160" s="47"/>
    </row>
    <row r="161" spans="2:7" x14ac:dyDescent="0.25">
      <c r="B161" s="47"/>
      <c r="C161" s="47"/>
      <c r="D161" s="47"/>
      <c r="E161" s="47"/>
      <c r="F161" s="47"/>
      <c r="G161" s="47"/>
    </row>
    <row r="162" spans="2:7" x14ac:dyDescent="0.25">
      <c r="B162" s="47"/>
      <c r="C162" s="47"/>
      <c r="D162" s="47"/>
      <c r="E162" s="47"/>
      <c r="F162" s="47"/>
      <c r="G162" s="47"/>
    </row>
    <row r="163" spans="2:7" x14ac:dyDescent="0.25">
      <c r="B163" s="47"/>
      <c r="C163" s="47"/>
      <c r="D163" s="47"/>
      <c r="E163" s="47"/>
      <c r="F163" s="47"/>
      <c r="G163" s="47"/>
    </row>
    <row r="164" spans="2:7" x14ac:dyDescent="0.25">
      <c r="B164" s="47"/>
      <c r="C164" s="47"/>
      <c r="D164" s="47"/>
      <c r="E164" s="47"/>
      <c r="F164" s="47"/>
      <c r="G164" s="47"/>
    </row>
    <row r="165" spans="2:7" x14ac:dyDescent="0.25">
      <c r="B165" s="47"/>
      <c r="C165" s="47"/>
      <c r="D165" s="47"/>
      <c r="E165" s="47"/>
      <c r="F165" s="47"/>
      <c r="G165" s="47"/>
    </row>
    <row r="166" spans="2:7" x14ac:dyDescent="0.25">
      <c r="B166" s="47"/>
      <c r="C166" s="47"/>
      <c r="D166" s="47"/>
      <c r="E166" s="47"/>
      <c r="F166" s="47"/>
      <c r="G166" s="47"/>
    </row>
    <row r="167" spans="2:7" x14ac:dyDescent="0.25">
      <c r="B167" s="47"/>
      <c r="C167" s="47"/>
      <c r="D167" s="47"/>
      <c r="E167" s="47"/>
      <c r="F167" s="47"/>
      <c r="G167" s="47"/>
    </row>
    <row r="168" spans="2:7" x14ac:dyDescent="0.25">
      <c r="B168" s="47"/>
      <c r="C168" s="47"/>
      <c r="D168" s="47"/>
      <c r="E168" s="47"/>
      <c r="F168" s="47"/>
      <c r="G168" s="47"/>
    </row>
    <row r="169" spans="2:7" x14ac:dyDescent="0.25">
      <c r="B169" s="47"/>
      <c r="C169" s="47"/>
      <c r="D169" s="47"/>
      <c r="E169" s="47"/>
      <c r="F169" s="47"/>
      <c r="G169" s="47"/>
    </row>
    <row r="170" spans="2:7" x14ac:dyDescent="0.25">
      <c r="B170" s="47"/>
      <c r="C170" s="47"/>
      <c r="D170" s="47"/>
      <c r="E170" s="47"/>
      <c r="F170" s="47"/>
      <c r="G170" s="47"/>
    </row>
    <row r="171" spans="2:7" x14ac:dyDescent="0.25">
      <c r="B171" s="47"/>
      <c r="C171" s="47"/>
      <c r="D171" s="47"/>
      <c r="E171" s="47"/>
      <c r="F171" s="47"/>
      <c r="G171" s="47"/>
    </row>
    <row r="172" spans="2:7" x14ac:dyDescent="0.25">
      <c r="B172" s="47"/>
      <c r="C172" s="47"/>
      <c r="D172" s="47"/>
      <c r="E172" s="47"/>
      <c r="F172" s="47"/>
      <c r="G172" s="47"/>
    </row>
    <row r="173" spans="2:7" x14ac:dyDescent="0.25">
      <c r="B173" s="47"/>
      <c r="C173" s="47"/>
      <c r="D173" s="47"/>
      <c r="E173" s="47"/>
      <c r="F173" s="47"/>
      <c r="G173" s="47"/>
    </row>
    <row r="174" spans="2:7" x14ac:dyDescent="0.25">
      <c r="B174" s="47"/>
      <c r="C174" s="47"/>
      <c r="D174" s="47"/>
      <c r="E174" s="47"/>
      <c r="F174" s="47"/>
      <c r="G174" s="47"/>
    </row>
    <row r="175" spans="2:7" x14ac:dyDescent="0.25">
      <c r="B175" s="47"/>
      <c r="C175" s="47"/>
      <c r="D175" s="47"/>
      <c r="E175" s="47"/>
      <c r="F175" s="47"/>
      <c r="G175" s="47"/>
    </row>
    <row r="176" spans="2:7" x14ac:dyDescent="0.25">
      <c r="B176" s="47"/>
      <c r="C176" s="47"/>
      <c r="D176" s="47"/>
      <c r="E176" s="47"/>
      <c r="F176" s="47"/>
      <c r="G176" s="47"/>
    </row>
    <row r="177" spans="2:7" x14ac:dyDescent="0.25">
      <c r="B177" s="47"/>
      <c r="C177" s="47"/>
      <c r="D177" s="47"/>
      <c r="E177" s="47"/>
      <c r="F177" s="47"/>
      <c r="G177" s="47"/>
    </row>
    <row r="178" spans="2:7" x14ac:dyDescent="0.25">
      <c r="B178" s="47"/>
      <c r="C178" s="47"/>
      <c r="D178" s="47"/>
      <c r="E178" s="47"/>
      <c r="F178" s="47"/>
      <c r="G178" s="47"/>
    </row>
    <row r="179" spans="2:7" x14ac:dyDescent="0.25">
      <c r="B179" s="47"/>
      <c r="C179" s="47"/>
      <c r="D179" s="47"/>
      <c r="E179" s="47"/>
      <c r="F179" s="47"/>
      <c r="G179" s="47"/>
    </row>
    <row r="180" spans="2:7" x14ac:dyDescent="0.25">
      <c r="B180" s="47"/>
      <c r="C180" s="47"/>
      <c r="D180" s="47"/>
      <c r="E180" s="47"/>
      <c r="F180" s="47"/>
      <c r="G180" s="47"/>
    </row>
    <row r="181" spans="2:7" x14ac:dyDescent="0.25">
      <c r="B181" s="47"/>
      <c r="C181" s="47"/>
      <c r="D181" s="47"/>
      <c r="E181" s="47"/>
      <c r="F181" s="47"/>
      <c r="G181" s="47"/>
    </row>
    <row r="182" spans="2:7" x14ac:dyDescent="0.25">
      <c r="B182" s="47"/>
      <c r="C182" s="47"/>
      <c r="D182" s="47"/>
      <c r="E182" s="47"/>
      <c r="F182" s="47"/>
      <c r="G182" s="47"/>
    </row>
    <row r="183" spans="2:7" x14ac:dyDescent="0.25">
      <c r="B183" s="47"/>
      <c r="C183" s="47"/>
      <c r="D183" s="47"/>
      <c r="E183" s="47"/>
      <c r="F183" s="47"/>
      <c r="G183" s="47"/>
    </row>
    <row r="184" spans="2:7" x14ac:dyDescent="0.25">
      <c r="B184" s="47"/>
      <c r="C184" s="47"/>
      <c r="D184" s="47"/>
      <c r="E184" s="47"/>
      <c r="F184" s="47"/>
      <c r="G184" s="47"/>
    </row>
    <row r="185" spans="2:7" x14ac:dyDescent="0.25">
      <c r="B185" s="47"/>
      <c r="C185" s="47"/>
      <c r="D185" s="47"/>
      <c r="E185" s="47"/>
      <c r="F185" s="47"/>
      <c r="G185" s="47"/>
    </row>
    <row r="186" spans="2:7" x14ac:dyDescent="0.25">
      <c r="B186" s="47"/>
      <c r="C186" s="47"/>
      <c r="D186" s="47"/>
      <c r="E186" s="47"/>
      <c r="F186" s="47"/>
      <c r="G186" s="47"/>
    </row>
    <row r="187" spans="2:7" x14ac:dyDescent="0.25">
      <c r="B187" s="47"/>
      <c r="C187" s="47"/>
      <c r="D187" s="47"/>
      <c r="E187" s="47"/>
      <c r="F187" s="47"/>
      <c r="G187" s="47"/>
    </row>
    <row r="188" spans="2:7" x14ac:dyDescent="0.25">
      <c r="B188" s="47"/>
      <c r="C188" s="47"/>
      <c r="D188" s="47"/>
      <c r="E188" s="47"/>
      <c r="F188" s="47"/>
      <c r="G188" s="47"/>
    </row>
    <row r="189" spans="2:7" x14ac:dyDescent="0.25">
      <c r="B189" s="47"/>
      <c r="C189" s="47"/>
      <c r="D189" s="47"/>
      <c r="E189" s="47"/>
      <c r="F189" s="47"/>
      <c r="G189" s="47"/>
    </row>
    <row r="190" spans="2:7" x14ac:dyDescent="0.25">
      <c r="B190" s="47"/>
      <c r="C190" s="47"/>
      <c r="D190" s="47"/>
      <c r="E190" s="47"/>
      <c r="F190" s="47"/>
      <c r="G190" s="47"/>
    </row>
    <row r="191" spans="2:7" x14ac:dyDescent="0.25">
      <c r="B191" s="47"/>
      <c r="C191" s="47"/>
      <c r="D191" s="47"/>
      <c r="E191" s="47"/>
      <c r="F191" s="47"/>
      <c r="G191" s="47"/>
    </row>
    <row r="192" spans="2:7" x14ac:dyDescent="0.25">
      <c r="B192" s="47"/>
      <c r="C192" s="47"/>
      <c r="D192" s="47"/>
      <c r="E192" s="47"/>
      <c r="F192" s="47"/>
      <c r="G192" s="47"/>
    </row>
    <row r="193" spans="2:7" x14ac:dyDescent="0.25">
      <c r="B193" s="47"/>
      <c r="C193" s="47"/>
      <c r="D193" s="47"/>
      <c r="E193" s="47"/>
      <c r="F193" s="47"/>
      <c r="G193" s="47"/>
    </row>
    <row r="194" spans="2:7" x14ac:dyDescent="0.25">
      <c r="B194" s="47"/>
      <c r="C194" s="47"/>
      <c r="D194" s="47"/>
      <c r="E194" s="47"/>
      <c r="F194" s="47"/>
      <c r="G194" s="47"/>
    </row>
    <row r="195" spans="2:7" x14ac:dyDescent="0.25">
      <c r="B195" s="47"/>
      <c r="C195" s="47"/>
      <c r="D195" s="47"/>
      <c r="E195" s="47"/>
      <c r="F195" s="47"/>
      <c r="G195" s="47"/>
    </row>
    <row r="196" spans="2:7" x14ac:dyDescent="0.25">
      <c r="B196" s="47"/>
      <c r="C196" s="47"/>
      <c r="D196" s="47"/>
      <c r="E196" s="47"/>
      <c r="F196" s="47"/>
      <c r="G196" s="47"/>
    </row>
    <row r="197" spans="2:7" x14ac:dyDescent="0.25">
      <c r="B197" s="47"/>
      <c r="C197" s="47"/>
      <c r="D197" s="47"/>
      <c r="E197" s="47"/>
      <c r="F197" s="47"/>
      <c r="G197" s="47"/>
    </row>
    <row r="198" spans="2:7" x14ac:dyDescent="0.25">
      <c r="B198" s="47"/>
      <c r="C198" s="47"/>
      <c r="D198" s="47"/>
      <c r="E198" s="47"/>
      <c r="F198" s="47"/>
      <c r="G198" s="47"/>
    </row>
    <row r="199" spans="2:7" x14ac:dyDescent="0.25">
      <c r="B199" s="47"/>
      <c r="C199" s="47"/>
      <c r="D199" s="47"/>
      <c r="E199" s="47"/>
      <c r="F199" s="47"/>
      <c r="G199" s="47"/>
    </row>
    <row r="200" spans="2:7" x14ac:dyDescent="0.25">
      <c r="B200" s="47"/>
      <c r="C200" s="47"/>
      <c r="D200" s="47"/>
      <c r="E200" s="47"/>
      <c r="F200" s="47"/>
      <c r="G200" s="47"/>
    </row>
    <row r="201" spans="2:7" x14ac:dyDescent="0.25">
      <c r="B201" s="47"/>
      <c r="C201" s="47"/>
      <c r="D201" s="47"/>
      <c r="E201" s="47"/>
      <c r="F201" s="47"/>
      <c r="G201" s="47"/>
    </row>
    <row r="202" spans="2:7" x14ac:dyDescent="0.25">
      <c r="B202" s="47"/>
      <c r="C202" s="47"/>
      <c r="D202" s="47"/>
      <c r="E202" s="47"/>
      <c r="F202" s="47"/>
      <c r="G202" s="47"/>
    </row>
    <row r="203" spans="2:7" x14ac:dyDescent="0.25">
      <c r="B203" s="47"/>
      <c r="C203" s="47"/>
      <c r="D203" s="47"/>
      <c r="E203" s="47"/>
      <c r="F203" s="47"/>
      <c r="G203" s="47"/>
    </row>
    <row r="204" spans="2:7" x14ac:dyDescent="0.25">
      <c r="B204" s="47"/>
      <c r="C204" s="47"/>
      <c r="D204" s="47"/>
      <c r="E204" s="47"/>
      <c r="F204" s="47"/>
      <c r="G204" s="47"/>
    </row>
    <row r="205" spans="2:7" x14ac:dyDescent="0.25">
      <c r="B205" s="47"/>
      <c r="C205" s="47"/>
      <c r="D205" s="47"/>
      <c r="E205" s="47"/>
      <c r="F205" s="47"/>
      <c r="G205" s="47"/>
    </row>
    <row r="206" spans="2:7" x14ac:dyDescent="0.25">
      <c r="B206" s="47"/>
      <c r="C206" s="47"/>
      <c r="D206" s="47"/>
      <c r="E206" s="47"/>
      <c r="F206" s="47"/>
      <c r="G206" s="47"/>
    </row>
    <row r="207" spans="2:7" x14ac:dyDescent="0.25">
      <c r="B207" s="47"/>
      <c r="C207" s="47"/>
      <c r="D207" s="47"/>
      <c r="E207" s="47"/>
      <c r="F207" s="47"/>
      <c r="G207" s="47"/>
    </row>
    <row r="208" spans="2:7" x14ac:dyDescent="0.25">
      <c r="B208" s="47"/>
      <c r="C208" s="47"/>
      <c r="D208" s="47"/>
      <c r="E208" s="47"/>
      <c r="F208" s="47"/>
      <c r="G208" s="47"/>
    </row>
    <row r="209" spans="2:7" x14ac:dyDescent="0.25">
      <c r="B209" s="47"/>
      <c r="C209" s="47"/>
      <c r="D209" s="47"/>
      <c r="E209" s="47"/>
      <c r="F209" s="47"/>
      <c r="G209" s="47"/>
    </row>
    <row r="210" spans="2:7" x14ac:dyDescent="0.25">
      <c r="B210" s="47"/>
      <c r="C210" s="47"/>
      <c r="D210" s="47"/>
      <c r="E210" s="47"/>
      <c r="F210" s="47"/>
      <c r="G210" s="47"/>
    </row>
    <row r="211" spans="2:7" x14ac:dyDescent="0.25">
      <c r="B211" s="47"/>
      <c r="C211" s="47"/>
      <c r="D211" s="47"/>
      <c r="E211" s="47"/>
      <c r="F211" s="47"/>
      <c r="G211" s="47"/>
    </row>
    <row r="212" spans="2:7" x14ac:dyDescent="0.25">
      <c r="B212" s="47"/>
      <c r="C212" s="47"/>
      <c r="D212" s="47"/>
      <c r="E212" s="47"/>
      <c r="F212" s="47"/>
      <c r="G212" s="47"/>
    </row>
    <row r="213" spans="2:7" x14ac:dyDescent="0.25">
      <c r="B213" s="47"/>
      <c r="C213" s="47"/>
      <c r="D213" s="47"/>
      <c r="E213" s="47"/>
      <c r="F213" s="47"/>
      <c r="G213" s="47"/>
    </row>
    <row r="214" spans="2:7" x14ac:dyDescent="0.25">
      <c r="B214" s="47"/>
      <c r="C214" s="47"/>
      <c r="D214" s="47"/>
      <c r="E214" s="47"/>
      <c r="F214" s="47"/>
      <c r="G214" s="47"/>
    </row>
    <row r="215" spans="2:7" x14ac:dyDescent="0.25">
      <c r="B215" s="47"/>
      <c r="C215" s="47"/>
      <c r="D215" s="47"/>
      <c r="E215" s="47"/>
      <c r="F215" s="47"/>
      <c r="G215" s="47"/>
    </row>
    <row r="216" spans="2:7" x14ac:dyDescent="0.25">
      <c r="B216" s="47"/>
      <c r="C216" s="47"/>
      <c r="D216" s="47"/>
      <c r="E216" s="47"/>
      <c r="F216" s="47"/>
      <c r="G216" s="47"/>
    </row>
    <row r="217" spans="2:7" x14ac:dyDescent="0.25">
      <c r="B217" s="47"/>
      <c r="C217" s="47"/>
      <c r="D217" s="47"/>
      <c r="E217" s="47"/>
      <c r="F217" s="47"/>
      <c r="G217" s="47"/>
    </row>
    <row r="218" spans="2:7" x14ac:dyDescent="0.25">
      <c r="B218" s="47"/>
      <c r="C218" s="47"/>
      <c r="D218" s="47"/>
      <c r="E218" s="47"/>
      <c r="F218" s="47"/>
      <c r="G218" s="47"/>
    </row>
    <row r="219" spans="2:7" x14ac:dyDescent="0.25">
      <c r="B219" s="47"/>
      <c r="C219" s="47"/>
      <c r="D219" s="47"/>
      <c r="E219" s="47"/>
      <c r="F219" s="47"/>
      <c r="G219" s="47"/>
    </row>
    <row r="220" spans="2:7" x14ac:dyDescent="0.25">
      <c r="B220" s="47"/>
      <c r="C220" s="47"/>
      <c r="D220" s="47"/>
      <c r="E220" s="47"/>
      <c r="F220" s="47"/>
      <c r="G220" s="47"/>
    </row>
    <row r="221" spans="2:7" x14ac:dyDescent="0.25">
      <c r="B221" s="47"/>
      <c r="C221" s="47"/>
      <c r="D221" s="47"/>
      <c r="E221" s="47"/>
      <c r="F221" s="47"/>
      <c r="G221" s="47"/>
    </row>
  </sheetData>
  <mergeCells count="97">
    <mergeCell ref="F131:F135"/>
    <mergeCell ref="A137:A142"/>
    <mergeCell ref="N5:N7"/>
    <mergeCell ref="N38:N44"/>
    <mergeCell ref="N45:N56"/>
    <mergeCell ref="F81:F94"/>
    <mergeCell ref="F96:F97"/>
    <mergeCell ref="F126:F129"/>
    <mergeCell ref="N87:N91"/>
    <mergeCell ref="N93:N94"/>
    <mergeCell ref="N96:N97"/>
    <mergeCell ref="N126:N129"/>
    <mergeCell ref="N131:N135"/>
    <mergeCell ref="N99:N109"/>
    <mergeCell ref="J99:J109"/>
    <mergeCell ref="J96:J97"/>
    <mergeCell ref="G99:G109"/>
    <mergeCell ref="G96:G97"/>
    <mergeCell ref="G87:G94"/>
    <mergeCell ref="G81:G85"/>
    <mergeCell ref="N58:N63"/>
    <mergeCell ref="N64:N75"/>
    <mergeCell ref="N76:N79"/>
    <mergeCell ref="J81:J85"/>
    <mergeCell ref="J87:J91"/>
    <mergeCell ref="J58:J79"/>
    <mergeCell ref="G58:G79"/>
    <mergeCell ref="H99:H104"/>
    <mergeCell ref="H105:H106"/>
    <mergeCell ref="H107:H109"/>
    <mergeCell ref="A131:A135"/>
    <mergeCell ref="B131:B132"/>
    <mergeCell ref="B133:B134"/>
    <mergeCell ref="E126:E129"/>
    <mergeCell ref="E131:E135"/>
    <mergeCell ref="A126:A129"/>
    <mergeCell ref="B37:C37"/>
    <mergeCell ref="B57:C57"/>
    <mergeCell ref="E58:E75"/>
    <mergeCell ref="B110:C110"/>
    <mergeCell ref="A99:A110"/>
    <mergeCell ref="B98:C98"/>
    <mergeCell ref="B95:C95"/>
    <mergeCell ref="B80:C80"/>
    <mergeCell ref="A81:A95"/>
    <mergeCell ref="A96:A98"/>
    <mergeCell ref="N2:N4"/>
    <mergeCell ref="A38:A57"/>
    <mergeCell ref="G27:G28"/>
    <mergeCell ref="G8:G26"/>
    <mergeCell ref="A58:A80"/>
    <mergeCell ref="F58:F75"/>
    <mergeCell ref="F77:F79"/>
    <mergeCell ref="F47:F56"/>
    <mergeCell ref="N27:N36"/>
    <mergeCell ref="N8:N26"/>
    <mergeCell ref="J38:J56"/>
    <mergeCell ref="J29:J36"/>
    <mergeCell ref="G38:G56"/>
    <mergeCell ref="G29:G36"/>
    <mergeCell ref="A5:A37"/>
    <mergeCell ref="E76:E79"/>
    <mergeCell ref="A149:R149"/>
    <mergeCell ref="E81:E94"/>
    <mergeCell ref="E96:E97"/>
    <mergeCell ref="O2:R2"/>
    <mergeCell ref="O3:P3"/>
    <mergeCell ref="Q3:R3"/>
    <mergeCell ref="A2:A4"/>
    <mergeCell ref="B2:B4"/>
    <mergeCell ref="C2:C4"/>
    <mergeCell ref="D2:D4"/>
    <mergeCell ref="E2:E4"/>
    <mergeCell ref="F2:F4"/>
    <mergeCell ref="G2:G4"/>
    <mergeCell ref="H2:I3"/>
    <mergeCell ref="J2:K3"/>
    <mergeCell ref="L2:M3"/>
    <mergeCell ref="A125:C125"/>
    <mergeCell ref="B99:B106"/>
    <mergeCell ref="B107:B109"/>
    <mergeCell ref="C99:C104"/>
    <mergeCell ref="C105:C106"/>
    <mergeCell ref="C107:C109"/>
    <mergeCell ref="B124:C124"/>
    <mergeCell ref="A111:A124"/>
    <mergeCell ref="G5:G7"/>
    <mergeCell ref="E8:E25"/>
    <mergeCell ref="E26:E36"/>
    <mergeCell ref="E38:E56"/>
    <mergeCell ref="J5:J26"/>
    <mergeCell ref="E5:E7"/>
    <mergeCell ref="A148:R148"/>
    <mergeCell ref="F137:F141"/>
    <mergeCell ref="N137:N141"/>
    <mergeCell ref="A144:C144"/>
    <mergeCell ref="A143:C143"/>
  </mergeCells>
  <pageMargins left="0.23622047244094491" right="0.23622047244094491" top="0.74803149606299213" bottom="0.74803149606299213" header="0.31496062992125984" footer="0.31496062992125984"/>
  <pageSetup paperSize="8" scale="67" fitToHeight="0" orientation="landscape" r:id="rId1"/>
  <rowBreaks count="3" manualBreakCount="3">
    <brk id="37" max="13" man="1"/>
    <brk id="80" max="13" man="1"/>
    <brk id="125" max="13" man="1"/>
  </rowBreaks>
  <colBreaks count="1" manualBreakCount="1">
    <brk id="13" max="148" man="1"/>
  </colBreaks>
  <ignoredErrors>
    <ignoredError sqref="L124 L110 L57" formulaRange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5:O37"/>
  <sheetViews>
    <sheetView view="pageBreakPreview" zoomScaleNormal="85" zoomScaleSheetLayoutView="100" zoomScalePageLayoutView="85" workbookViewId="0">
      <selection activeCell="A6" sqref="A6:A7"/>
    </sheetView>
  </sheetViews>
  <sheetFormatPr defaultColWidth="8.85546875" defaultRowHeight="15" x14ac:dyDescent="0.25"/>
  <cols>
    <col min="1" max="1" width="12.140625" style="39" customWidth="1"/>
    <col min="2" max="2" width="9" style="39" customWidth="1"/>
    <col min="3" max="3" width="8.140625" style="39" customWidth="1"/>
    <col min="4" max="4" width="10.28515625" style="39" customWidth="1"/>
    <col min="5" max="5" width="10.42578125" style="39" customWidth="1"/>
    <col min="6" max="6" width="64" style="39" customWidth="1"/>
    <col min="7" max="7" width="11.28515625" style="39" customWidth="1"/>
    <col min="8" max="8" width="15.85546875" style="39" customWidth="1"/>
    <col min="9" max="9" width="14.28515625" style="39" customWidth="1"/>
    <col min="10" max="11" width="13.140625" style="39" customWidth="1"/>
    <col min="12" max="12" width="12.7109375" style="39" customWidth="1"/>
    <col min="13" max="13" width="13.140625" style="39" customWidth="1"/>
    <col min="14" max="14" width="31.140625" style="39" customWidth="1"/>
    <col min="15" max="15" width="15.28515625" style="39" customWidth="1"/>
    <col min="16" max="16384" width="8.85546875" style="39"/>
  </cols>
  <sheetData>
    <row r="5" spans="1:15" ht="16.5" thickBot="1" x14ac:dyDescent="0.3">
      <c r="A5" s="157" t="s">
        <v>423</v>
      </c>
    </row>
    <row r="6" spans="1:15" s="40" customFormat="1" ht="60" x14ac:dyDescent="0.25">
      <c r="A6" s="776" t="s">
        <v>29</v>
      </c>
      <c r="B6" s="778" t="s">
        <v>798</v>
      </c>
      <c r="C6" s="778" t="s">
        <v>424</v>
      </c>
      <c r="D6" s="778" t="s">
        <v>425</v>
      </c>
      <c r="E6" s="778" t="s">
        <v>426</v>
      </c>
      <c r="F6" s="778" t="s">
        <v>427</v>
      </c>
      <c r="G6" s="778" t="s">
        <v>792</v>
      </c>
      <c r="H6" s="250" t="s">
        <v>429</v>
      </c>
      <c r="I6" s="250" t="s">
        <v>430</v>
      </c>
      <c r="J6" s="250" t="s">
        <v>431</v>
      </c>
      <c r="K6" s="250" t="s">
        <v>432</v>
      </c>
      <c r="L6" s="250" t="s">
        <v>433</v>
      </c>
      <c r="M6" s="772" t="s">
        <v>799</v>
      </c>
      <c r="N6" s="774" t="s">
        <v>434</v>
      </c>
    </row>
    <row r="7" spans="1:15" ht="15.75" thickBot="1" x14ac:dyDescent="0.3">
      <c r="A7" s="777"/>
      <c r="B7" s="779"/>
      <c r="C7" s="779"/>
      <c r="D7" s="779"/>
      <c r="E7" s="779"/>
      <c r="F7" s="779"/>
      <c r="G7" s="779"/>
      <c r="H7" s="251" t="s">
        <v>435</v>
      </c>
      <c r="I7" s="252" t="s">
        <v>436</v>
      </c>
      <c r="J7" s="252" t="s">
        <v>436</v>
      </c>
      <c r="K7" s="253" t="s">
        <v>436</v>
      </c>
      <c r="L7" s="253" t="s">
        <v>436</v>
      </c>
      <c r="M7" s="773"/>
      <c r="N7" s="775"/>
      <c r="O7" s="154"/>
    </row>
    <row r="8" spans="1:15" ht="30" x14ac:dyDescent="0.25">
      <c r="A8" s="764" t="s">
        <v>34</v>
      </c>
      <c r="B8" s="767" t="s">
        <v>138</v>
      </c>
      <c r="C8" s="769">
        <v>7</v>
      </c>
      <c r="D8" s="215" t="s">
        <v>437</v>
      </c>
      <c r="E8" s="216">
        <v>42370</v>
      </c>
      <c r="F8" s="217" t="s">
        <v>438</v>
      </c>
      <c r="G8" s="215" t="s">
        <v>439</v>
      </c>
      <c r="H8" s="218">
        <v>248625000</v>
      </c>
      <c r="I8" s="219" t="s">
        <v>440</v>
      </c>
      <c r="J8" s="219" t="s">
        <v>440</v>
      </c>
      <c r="K8" s="215" t="s">
        <v>440</v>
      </c>
      <c r="L8" s="785" t="s">
        <v>441</v>
      </c>
      <c r="M8" s="215" t="s">
        <v>442</v>
      </c>
      <c r="N8" s="221"/>
      <c r="O8" s="43"/>
    </row>
    <row r="9" spans="1:15" x14ac:dyDescent="0.25">
      <c r="A9" s="765"/>
      <c r="B9" s="768"/>
      <c r="C9" s="770"/>
      <c r="D9" s="222" t="s">
        <v>443</v>
      </c>
      <c r="E9" s="223">
        <v>42430</v>
      </c>
      <c r="F9" s="224" t="s">
        <v>444</v>
      </c>
      <c r="G9" s="222" t="s">
        <v>445</v>
      </c>
      <c r="H9" s="225">
        <v>160594336.90000001</v>
      </c>
      <c r="I9" s="226" t="s">
        <v>446</v>
      </c>
      <c r="J9" s="226" t="s">
        <v>446</v>
      </c>
      <c r="K9" s="222" t="s">
        <v>446</v>
      </c>
      <c r="L9" s="781"/>
      <c r="M9" s="222" t="s">
        <v>442</v>
      </c>
      <c r="N9" s="228"/>
      <c r="O9" s="43"/>
    </row>
    <row r="10" spans="1:15" x14ac:dyDescent="0.25">
      <c r="A10" s="765"/>
      <c r="B10" s="768" t="s">
        <v>146</v>
      </c>
      <c r="C10" s="770"/>
      <c r="D10" s="770" t="s">
        <v>437</v>
      </c>
      <c r="E10" s="771">
        <v>42371</v>
      </c>
      <c r="F10" s="224" t="s">
        <v>447</v>
      </c>
      <c r="G10" s="780" t="s">
        <v>448</v>
      </c>
      <c r="H10" s="225">
        <v>240410985.90000001</v>
      </c>
      <c r="I10" s="226" t="s">
        <v>449</v>
      </c>
      <c r="J10" s="226" t="s">
        <v>449</v>
      </c>
      <c r="K10" s="780" t="s">
        <v>450</v>
      </c>
      <c r="L10" s="222" t="s">
        <v>451</v>
      </c>
      <c r="M10" s="222" t="s">
        <v>452</v>
      </c>
      <c r="N10" s="228"/>
      <c r="O10" s="43"/>
    </row>
    <row r="11" spans="1:15" x14ac:dyDescent="0.25">
      <c r="A11" s="765"/>
      <c r="B11" s="768"/>
      <c r="C11" s="770"/>
      <c r="D11" s="770"/>
      <c r="E11" s="771"/>
      <c r="F11" s="224" t="s">
        <v>453</v>
      </c>
      <c r="G11" s="784"/>
      <c r="H11" s="225">
        <v>286928165.80000001</v>
      </c>
      <c r="I11" s="226" t="s">
        <v>440</v>
      </c>
      <c r="J11" s="226" t="s">
        <v>440</v>
      </c>
      <c r="K11" s="784"/>
      <c r="L11" s="222" t="s">
        <v>441</v>
      </c>
      <c r="M11" s="222" t="s">
        <v>452</v>
      </c>
      <c r="N11" s="228"/>
      <c r="O11" s="43"/>
    </row>
    <row r="12" spans="1:15" x14ac:dyDescent="0.25">
      <c r="A12" s="765"/>
      <c r="B12" s="768"/>
      <c r="C12" s="770"/>
      <c r="D12" s="770"/>
      <c r="E12" s="771"/>
      <c r="F12" s="224" t="s">
        <v>454</v>
      </c>
      <c r="G12" s="784"/>
      <c r="H12" s="225">
        <v>144038159.29999998</v>
      </c>
      <c r="I12" s="226" t="s">
        <v>455</v>
      </c>
      <c r="J12" s="226" t="s">
        <v>455</v>
      </c>
      <c r="K12" s="781"/>
      <c r="L12" s="222" t="s">
        <v>451</v>
      </c>
      <c r="M12" s="222" t="s">
        <v>452</v>
      </c>
      <c r="N12" s="228"/>
      <c r="O12" s="43"/>
    </row>
    <row r="13" spans="1:15" x14ac:dyDescent="0.25">
      <c r="A13" s="765"/>
      <c r="B13" s="768"/>
      <c r="C13" s="770"/>
      <c r="D13" s="770"/>
      <c r="E13" s="771"/>
      <c r="F13" s="224" t="s">
        <v>456</v>
      </c>
      <c r="G13" s="784"/>
      <c r="H13" s="225">
        <v>213574982.25</v>
      </c>
      <c r="I13" s="782" t="s">
        <v>457</v>
      </c>
      <c r="J13" s="782" t="s">
        <v>457</v>
      </c>
      <c r="K13" s="780" t="s">
        <v>440</v>
      </c>
      <c r="L13" s="780" t="s">
        <v>441</v>
      </c>
      <c r="M13" s="222" t="s">
        <v>442</v>
      </c>
      <c r="N13" s="228"/>
      <c r="O13" s="43"/>
    </row>
    <row r="14" spans="1:15" x14ac:dyDescent="0.25">
      <c r="A14" s="765"/>
      <c r="B14" s="768"/>
      <c r="C14" s="770"/>
      <c r="D14" s="770"/>
      <c r="E14" s="771"/>
      <c r="F14" s="224" t="s">
        <v>458</v>
      </c>
      <c r="G14" s="784"/>
      <c r="H14" s="225">
        <v>121030831.05</v>
      </c>
      <c r="I14" s="783"/>
      <c r="J14" s="783"/>
      <c r="K14" s="781"/>
      <c r="L14" s="781"/>
      <c r="M14" s="222" t="s">
        <v>442</v>
      </c>
      <c r="N14" s="228"/>
      <c r="O14" s="43"/>
    </row>
    <row r="15" spans="1:15" x14ac:dyDescent="0.25">
      <c r="A15" s="765"/>
      <c r="B15" s="768"/>
      <c r="C15" s="770"/>
      <c r="D15" s="770"/>
      <c r="E15" s="771"/>
      <c r="F15" s="224" t="s">
        <v>459</v>
      </c>
      <c r="G15" s="784"/>
      <c r="H15" s="225">
        <v>139226872</v>
      </c>
      <c r="I15" s="226" t="s">
        <v>460</v>
      </c>
      <c r="J15" s="226" t="s">
        <v>460</v>
      </c>
      <c r="K15" s="780" t="s">
        <v>450</v>
      </c>
      <c r="L15" s="222" t="s">
        <v>460</v>
      </c>
      <c r="M15" s="222" t="s">
        <v>452</v>
      </c>
      <c r="N15" s="228"/>
      <c r="O15" s="43"/>
    </row>
    <row r="16" spans="1:15" x14ac:dyDescent="0.25">
      <c r="A16" s="765"/>
      <c r="B16" s="768"/>
      <c r="C16" s="770"/>
      <c r="D16" s="770"/>
      <c r="E16" s="771"/>
      <c r="F16" s="224" t="s">
        <v>461</v>
      </c>
      <c r="G16" s="784"/>
      <c r="H16" s="225">
        <v>175583338.90000001</v>
      </c>
      <c r="I16" s="226" t="s">
        <v>440</v>
      </c>
      <c r="J16" s="226" t="s">
        <v>440</v>
      </c>
      <c r="K16" s="781"/>
      <c r="L16" s="222" t="s">
        <v>457</v>
      </c>
      <c r="M16" s="222" t="s">
        <v>452</v>
      </c>
      <c r="N16" s="228"/>
      <c r="O16" s="43"/>
    </row>
    <row r="17" spans="1:15" ht="30" x14ac:dyDescent="0.25">
      <c r="A17" s="765"/>
      <c r="B17" s="768"/>
      <c r="C17" s="770"/>
      <c r="D17" s="770"/>
      <c r="E17" s="771"/>
      <c r="F17" s="224" t="s">
        <v>462</v>
      </c>
      <c r="G17" s="781"/>
      <c r="H17" s="225">
        <v>64554749.399999999</v>
      </c>
      <c r="I17" s="226" t="s">
        <v>455</v>
      </c>
      <c r="J17" s="226" t="s">
        <v>455</v>
      </c>
      <c r="K17" s="222" t="s">
        <v>446</v>
      </c>
      <c r="L17" s="222" t="s">
        <v>463</v>
      </c>
      <c r="M17" s="222" t="s">
        <v>442</v>
      </c>
      <c r="N17" s="228" t="s">
        <v>464</v>
      </c>
      <c r="O17" s="43"/>
    </row>
    <row r="18" spans="1:15" x14ac:dyDescent="0.25">
      <c r="A18" s="765"/>
      <c r="B18" s="230" t="s">
        <v>465</v>
      </c>
      <c r="C18" s="770"/>
      <c r="D18" s="222" t="s">
        <v>466</v>
      </c>
      <c r="E18" s="223">
        <v>42372</v>
      </c>
      <c r="F18" s="224" t="s">
        <v>467</v>
      </c>
      <c r="G18" s="222" t="s">
        <v>468</v>
      </c>
      <c r="H18" s="225">
        <v>176800000</v>
      </c>
      <c r="I18" s="226" t="s">
        <v>554</v>
      </c>
      <c r="J18" s="226" t="s">
        <v>554</v>
      </c>
      <c r="K18" s="222" t="s">
        <v>554</v>
      </c>
      <c r="L18" s="222" t="s">
        <v>823</v>
      </c>
      <c r="M18" s="222" t="s">
        <v>442</v>
      </c>
      <c r="N18" s="228"/>
      <c r="O18" s="43"/>
    </row>
    <row r="19" spans="1:15" ht="30" x14ac:dyDescent="0.25">
      <c r="A19" s="765"/>
      <c r="B19" s="768" t="s">
        <v>469</v>
      </c>
      <c r="C19" s="770"/>
      <c r="D19" s="770" t="s">
        <v>470</v>
      </c>
      <c r="E19" s="771">
        <v>42375</v>
      </c>
      <c r="F19" s="224" t="s">
        <v>471</v>
      </c>
      <c r="G19" s="780" t="s">
        <v>448</v>
      </c>
      <c r="H19" s="225">
        <v>254320000</v>
      </c>
      <c r="I19" s="226" t="s">
        <v>460</v>
      </c>
      <c r="J19" s="226" t="s">
        <v>460</v>
      </c>
      <c r="K19" s="222" t="s">
        <v>460</v>
      </c>
      <c r="L19" s="222" t="s">
        <v>472</v>
      </c>
      <c r="M19" s="222" t="s">
        <v>442</v>
      </c>
      <c r="N19" s="228" t="s">
        <v>473</v>
      </c>
      <c r="O19" s="43"/>
    </row>
    <row r="20" spans="1:15" x14ac:dyDescent="0.25">
      <c r="A20" s="765"/>
      <c r="B20" s="768"/>
      <c r="C20" s="770"/>
      <c r="D20" s="770"/>
      <c r="E20" s="771"/>
      <c r="F20" s="224" t="s">
        <v>474</v>
      </c>
      <c r="G20" s="781"/>
      <c r="H20" s="225">
        <v>225612474</v>
      </c>
      <c r="I20" s="226" t="s">
        <v>455</v>
      </c>
      <c r="J20" s="226" t="s">
        <v>455</v>
      </c>
      <c r="K20" s="222" t="s">
        <v>460</v>
      </c>
      <c r="L20" s="222" t="s">
        <v>475</v>
      </c>
      <c r="M20" s="222" t="s">
        <v>442</v>
      </c>
      <c r="N20" s="228"/>
      <c r="O20" s="43"/>
    </row>
    <row r="21" spans="1:15" ht="30.75" thickBot="1" x14ac:dyDescent="0.3">
      <c r="A21" s="766"/>
      <c r="B21" s="231" t="s">
        <v>476</v>
      </c>
      <c r="C21" s="232">
        <v>2</v>
      </c>
      <c r="D21" s="232" t="s">
        <v>477</v>
      </c>
      <c r="E21" s="233">
        <v>42376</v>
      </c>
      <c r="F21" s="234" t="s">
        <v>478</v>
      </c>
      <c r="G21" s="232" t="s">
        <v>479</v>
      </c>
      <c r="H21" s="235">
        <v>85000000</v>
      </c>
      <c r="I21" s="236" t="s">
        <v>446</v>
      </c>
      <c r="J21" s="236" t="s">
        <v>440</v>
      </c>
      <c r="K21" s="232" t="s">
        <v>440</v>
      </c>
      <c r="L21" s="232" t="s">
        <v>441</v>
      </c>
      <c r="M21" s="232" t="s">
        <v>442</v>
      </c>
      <c r="N21" s="238" t="s">
        <v>480</v>
      </c>
      <c r="O21" s="43"/>
    </row>
    <row r="22" spans="1:15" ht="26.25" customHeight="1" thickBot="1" x14ac:dyDescent="0.3">
      <c r="A22" s="239" t="s">
        <v>11</v>
      </c>
      <c r="B22" s="240">
        <v>1</v>
      </c>
      <c r="C22" s="241">
        <v>6</v>
      </c>
      <c r="D22" s="242">
        <v>42401</v>
      </c>
      <c r="E22" s="243" t="s">
        <v>280</v>
      </c>
      <c r="F22" s="244" t="s">
        <v>634</v>
      </c>
      <c r="G22" s="244" t="s">
        <v>635</v>
      </c>
      <c r="H22" s="245">
        <v>47790709</v>
      </c>
      <c r="I22" s="241" t="s">
        <v>449</v>
      </c>
      <c r="J22" s="241" t="s">
        <v>482</v>
      </c>
      <c r="K22" s="241" t="s">
        <v>482</v>
      </c>
      <c r="L22" s="241" t="s">
        <v>486</v>
      </c>
      <c r="M22" s="241" t="s">
        <v>636</v>
      </c>
      <c r="N22" s="246" t="s">
        <v>637</v>
      </c>
      <c r="O22" s="154"/>
    </row>
    <row r="23" spans="1:15" ht="21" customHeight="1" thickBot="1" x14ac:dyDescent="0.3">
      <c r="A23" s="762" t="s">
        <v>790</v>
      </c>
      <c r="B23" s="763"/>
      <c r="C23" s="763"/>
      <c r="D23" s="247"/>
      <c r="E23" s="247"/>
      <c r="F23" s="247"/>
      <c r="G23" s="247"/>
      <c r="H23" s="248">
        <f>SUM(H8:H22)</f>
        <v>2584090604.5</v>
      </c>
      <c r="I23" s="247"/>
      <c r="J23" s="247"/>
      <c r="K23" s="247"/>
      <c r="L23" s="247"/>
      <c r="M23" s="247"/>
      <c r="N23" s="249"/>
      <c r="O23" s="46"/>
    </row>
    <row r="24" spans="1:15" ht="18" x14ac:dyDescent="0.25">
      <c r="A24" s="155"/>
      <c r="I24" s="334"/>
    </row>
    <row r="25" spans="1:15" ht="17.25" x14ac:dyDescent="0.25">
      <c r="A25" s="13" t="s">
        <v>830</v>
      </c>
      <c r="H25" s="334"/>
      <c r="I25" s="334"/>
    </row>
    <row r="26" spans="1:15" ht="17.25" x14ac:dyDescent="0.25">
      <c r="A26" s="13" t="s">
        <v>831</v>
      </c>
    </row>
    <row r="37" spans="6:6" ht="15.75" x14ac:dyDescent="0.25">
      <c r="F37" s="157"/>
    </row>
  </sheetData>
  <mergeCells count="28">
    <mergeCell ref="L13:L14"/>
    <mergeCell ref="K10:K12"/>
    <mergeCell ref="K15:K16"/>
    <mergeCell ref="L8:L9"/>
    <mergeCell ref="G10:G17"/>
    <mergeCell ref="G19:G20"/>
    <mergeCell ref="I13:I14"/>
    <mergeCell ref="J13:J14"/>
    <mergeCell ref="K13:K14"/>
    <mergeCell ref="G6:G7"/>
    <mergeCell ref="M6:M7"/>
    <mergeCell ref="N6:N7"/>
    <mergeCell ref="A6:A7"/>
    <mergeCell ref="B6:B7"/>
    <mergeCell ref="C6:C7"/>
    <mergeCell ref="D6:D7"/>
    <mergeCell ref="E6:E7"/>
    <mergeCell ref="F6:F7"/>
    <mergeCell ref="A23:C23"/>
    <mergeCell ref="A8:A21"/>
    <mergeCell ref="B8:B9"/>
    <mergeCell ref="C8:C20"/>
    <mergeCell ref="E10:E17"/>
    <mergeCell ref="E19:E20"/>
    <mergeCell ref="D19:D20"/>
    <mergeCell ref="D10:D17"/>
    <mergeCell ref="B10:B17"/>
    <mergeCell ref="B19:B20"/>
  </mergeCells>
  <pageMargins left="0.25" right="0.25" top="0.75" bottom="0.75" header="0.3" footer="0.3"/>
  <pageSetup paperSize="9" scale="59" orientation="landscape" r:id="rId1"/>
  <headerFooter>
    <oddHeader>&amp;LPríloha č. 1 k MP CKO č. 9, verzia 2</oddHeader>
  </headerFooter>
  <ignoredErrors>
    <ignoredError sqref="E22" twoDigitTextYear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O204"/>
  <sheetViews>
    <sheetView view="pageBreakPreview" zoomScale="71" zoomScaleNormal="85" zoomScaleSheetLayoutView="71" zoomScalePageLayoutView="85" workbookViewId="0">
      <selection activeCell="A198" sqref="A198"/>
    </sheetView>
  </sheetViews>
  <sheetFormatPr defaultColWidth="8.85546875" defaultRowHeight="15" x14ac:dyDescent="0.25"/>
  <cols>
    <col min="1" max="1" width="12" style="13" customWidth="1"/>
    <col min="2" max="2" width="9" style="254" customWidth="1"/>
    <col min="3" max="3" width="8.28515625" style="254" customWidth="1"/>
    <col min="4" max="4" width="9.42578125" style="254" bestFit="1" customWidth="1"/>
    <col min="5" max="5" width="13.42578125" style="254" customWidth="1"/>
    <col min="6" max="6" width="135.42578125" style="273" customWidth="1"/>
    <col min="7" max="7" width="18.7109375" style="333" customWidth="1"/>
    <col min="8" max="8" width="19.85546875" style="323" customWidth="1"/>
    <col min="9" max="9" width="15.28515625" style="254" customWidth="1"/>
    <col min="10" max="11" width="15.28515625" style="325" customWidth="1"/>
    <col min="12" max="12" width="20.28515625" style="275" customWidth="1"/>
    <col min="13" max="13" width="20.28515625" style="273" customWidth="1"/>
    <col min="14" max="14" width="15.28515625" style="273" customWidth="1"/>
    <col min="15" max="15" width="15.28515625" style="254" customWidth="1"/>
    <col min="16" max="16384" width="8.85546875" style="254"/>
  </cols>
  <sheetData>
    <row r="1" spans="1:15" ht="15.75" thickBot="1" x14ac:dyDescent="0.3">
      <c r="A1" s="144" t="s">
        <v>931</v>
      </c>
      <c r="B1" s="255"/>
      <c r="C1" s="255"/>
      <c r="D1" s="255"/>
      <c r="E1" s="255"/>
      <c r="F1" s="272"/>
      <c r="G1" s="331"/>
      <c r="H1" s="317"/>
      <c r="I1" s="255"/>
      <c r="J1" s="324"/>
      <c r="K1" s="324"/>
      <c r="L1" s="274"/>
      <c r="M1" s="272"/>
      <c r="N1" s="272"/>
    </row>
    <row r="2" spans="1:15" ht="45" x14ac:dyDescent="0.25">
      <c r="A2" s="848" t="s">
        <v>29</v>
      </c>
      <c r="B2" s="850" t="s">
        <v>798</v>
      </c>
      <c r="C2" s="850" t="s">
        <v>424</v>
      </c>
      <c r="D2" s="850" t="s">
        <v>425</v>
      </c>
      <c r="E2" s="850" t="s">
        <v>426</v>
      </c>
      <c r="F2" s="850" t="s">
        <v>427</v>
      </c>
      <c r="G2" s="852" t="s">
        <v>428</v>
      </c>
      <c r="H2" s="315" t="s">
        <v>821</v>
      </c>
      <c r="I2" s="921" t="s">
        <v>833</v>
      </c>
      <c r="J2" s="921" t="s">
        <v>834</v>
      </c>
      <c r="K2" s="921" t="s">
        <v>835</v>
      </c>
      <c r="L2" s="850" t="s">
        <v>434</v>
      </c>
      <c r="M2" s="850"/>
      <c r="N2" s="854"/>
    </row>
    <row r="3" spans="1:15" ht="15.75" thickBot="1" x14ac:dyDescent="0.3">
      <c r="A3" s="849"/>
      <c r="B3" s="851"/>
      <c r="C3" s="851"/>
      <c r="D3" s="851"/>
      <c r="E3" s="851"/>
      <c r="F3" s="851"/>
      <c r="G3" s="853"/>
      <c r="H3" s="316" t="s">
        <v>435</v>
      </c>
      <c r="I3" s="922"/>
      <c r="J3" s="922"/>
      <c r="K3" s="922"/>
      <c r="L3" s="851"/>
      <c r="M3" s="851"/>
      <c r="N3" s="855"/>
    </row>
    <row r="4" spans="1:15" x14ac:dyDescent="0.25">
      <c r="A4" s="793" t="s">
        <v>12</v>
      </c>
      <c r="B4" s="926" t="s">
        <v>138</v>
      </c>
      <c r="C4" s="785">
        <v>7</v>
      </c>
      <c r="D4" s="785" t="s">
        <v>437</v>
      </c>
      <c r="E4" s="862">
        <v>42370</v>
      </c>
      <c r="F4" s="217" t="s">
        <v>481</v>
      </c>
      <c r="G4" s="923" t="s">
        <v>439</v>
      </c>
      <c r="H4" s="218">
        <v>4420000</v>
      </c>
      <c r="I4" s="925" t="s">
        <v>446</v>
      </c>
      <c r="J4" s="219" t="s">
        <v>482</v>
      </c>
      <c r="K4" s="215" t="s">
        <v>455</v>
      </c>
      <c r="L4" s="856"/>
      <c r="M4" s="856"/>
      <c r="N4" s="857"/>
      <c r="O4" s="256"/>
    </row>
    <row r="5" spans="1:15" ht="17.25" customHeight="1" x14ac:dyDescent="0.25">
      <c r="A5" s="794"/>
      <c r="B5" s="877"/>
      <c r="C5" s="784"/>
      <c r="D5" s="784"/>
      <c r="E5" s="863"/>
      <c r="F5" s="224" t="s">
        <v>483</v>
      </c>
      <c r="G5" s="909"/>
      <c r="H5" s="225">
        <v>48853750</v>
      </c>
      <c r="I5" s="861"/>
      <c r="J5" s="782" t="s">
        <v>446</v>
      </c>
      <c r="K5" s="222" t="s">
        <v>484</v>
      </c>
      <c r="L5" s="786"/>
      <c r="M5" s="786"/>
      <c r="N5" s="787"/>
      <c r="O5" s="256"/>
    </row>
    <row r="6" spans="1:15" x14ac:dyDescent="0.25">
      <c r="A6" s="794"/>
      <c r="B6" s="877"/>
      <c r="C6" s="784"/>
      <c r="D6" s="781"/>
      <c r="E6" s="864"/>
      <c r="F6" s="224" t="s">
        <v>485</v>
      </c>
      <c r="G6" s="909"/>
      <c r="H6" s="225">
        <v>531250</v>
      </c>
      <c r="I6" s="861"/>
      <c r="J6" s="783"/>
      <c r="K6" s="222" t="s">
        <v>486</v>
      </c>
      <c r="L6" s="786" t="s">
        <v>487</v>
      </c>
      <c r="M6" s="786"/>
      <c r="N6" s="787"/>
      <c r="O6" s="256"/>
    </row>
    <row r="7" spans="1:15" x14ac:dyDescent="0.25">
      <c r="A7" s="794"/>
      <c r="B7" s="877"/>
      <c r="C7" s="784"/>
      <c r="D7" s="780" t="s">
        <v>443</v>
      </c>
      <c r="E7" s="865">
        <v>42401</v>
      </c>
      <c r="F7" s="224" t="s">
        <v>488</v>
      </c>
      <c r="G7" s="909"/>
      <c r="H7" s="225">
        <v>13175000</v>
      </c>
      <c r="I7" s="861"/>
      <c r="J7" s="226" t="s">
        <v>449</v>
      </c>
      <c r="K7" s="780" t="s">
        <v>489</v>
      </c>
      <c r="L7" s="786"/>
      <c r="M7" s="786"/>
      <c r="N7" s="787"/>
      <c r="O7" s="256"/>
    </row>
    <row r="8" spans="1:15" x14ac:dyDescent="0.25">
      <c r="A8" s="794"/>
      <c r="B8" s="927"/>
      <c r="C8" s="784"/>
      <c r="D8" s="781"/>
      <c r="E8" s="864"/>
      <c r="F8" s="224" t="s">
        <v>490</v>
      </c>
      <c r="G8" s="924"/>
      <c r="H8" s="225">
        <v>21250000</v>
      </c>
      <c r="I8" s="783"/>
      <c r="J8" s="226" t="s">
        <v>440</v>
      </c>
      <c r="K8" s="781"/>
      <c r="L8" s="786"/>
      <c r="M8" s="786"/>
      <c r="N8" s="787"/>
      <c r="O8" s="256"/>
    </row>
    <row r="9" spans="1:15" x14ac:dyDescent="0.25">
      <c r="A9" s="794"/>
      <c r="B9" s="876" t="s">
        <v>146</v>
      </c>
      <c r="C9" s="784"/>
      <c r="D9" s="780" t="s">
        <v>437</v>
      </c>
      <c r="E9" s="865">
        <v>42371</v>
      </c>
      <c r="F9" s="224" t="s">
        <v>491</v>
      </c>
      <c r="G9" s="908" t="s">
        <v>448</v>
      </c>
      <c r="H9" s="225">
        <v>14362030.1</v>
      </c>
      <c r="I9" s="782" t="s">
        <v>460</v>
      </c>
      <c r="J9" s="782" t="s">
        <v>460</v>
      </c>
      <c r="K9" s="222" t="s">
        <v>486</v>
      </c>
      <c r="L9" s="841" t="s">
        <v>492</v>
      </c>
      <c r="M9" s="842"/>
      <c r="N9" s="843"/>
      <c r="O9" s="256"/>
    </row>
    <row r="10" spans="1:15" x14ac:dyDescent="0.25">
      <c r="A10" s="794"/>
      <c r="B10" s="877"/>
      <c r="C10" s="784"/>
      <c r="D10" s="784"/>
      <c r="E10" s="863"/>
      <c r="F10" s="224" t="s">
        <v>493</v>
      </c>
      <c r="G10" s="909"/>
      <c r="H10" s="225">
        <v>11344066</v>
      </c>
      <c r="I10" s="861"/>
      <c r="J10" s="783"/>
      <c r="K10" s="222" t="s">
        <v>460</v>
      </c>
      <c r="L10" s="858"/>
      <c r="M10" s="859"/>
      <c r="N10" s="860"/>
      <c r="O10" s="256"/>
    </row>
    <row r="11" spans="1:15" x14ac:dyDescent="0.25">
      <c r="A11" s="794"/>
      <c r="B11" s="927"/>
      <c r="C11" s="784"/>
      <c r="D11" s="781"/>
      <c r="E11" s="864"/>
      <c r="F11" s="224" t="s">
        <v>494</v>
      </c>
      <c r="G11" s="924"/>
      <c r="H11" s="225">
        <v>17000000</v>
      </c>
      <c r="I11" s="783"/>
      <c r="J11" s="226" t="s">
        <v>450</v>
      </c>
      <c r="K11" s="222" t="s">
        <v>455</v>
      </c>
      <c r="L11" s="844"/>
      <c r="M11" s="845"/>
      <c r="N11" s="846"/>
      <c r="O11" s="256"/>
    </row>
    <row r="12" spans="1:15" x14ac:dyDescent="0.25">
      <c r="A12" s="794"/>
      <c r="B12" s="876" t="s">
        <v>465</v>
      </c>
      <c r="C12" s="784"/>
      <c r="D12" s="780" t="s">
        <v>466</v>
      </c>
      <c r="E12" s="865">
        <v>42403</v>
      </c>
      <c r="F12" s="224" t="s">
        <v>495</v>
      </c>
      <c r="G12" s="227" t="s">
        <v>496</v>
      </c>
      <c r="H12" s="225">
        <v>31237500</v>
      </c>
      <c r="I12" s="782" t="s">
        <v>446</v>
      </c>
      <c r="J12" s="226" t="s">
        <v>497</v>
      </c>
      <c r="K12" s="222" t="s">
        <v>489</v>
      </c>
      <c r="L12" s="786"/>
      <c r="M12" s="786"/>
      <c r="N12" s="787"/>
      <c r="O12" s="256"/>
    </row>
    <row r="13" spans="1:15" x14ac:dyDescent="0.25">
      <c r="A13" s="794"/>
      <c r="B13" s="877"/>
      <c r="C13" s="784"/>
      <c r="D13" s="784"/>
      <c r="E13" s="864"/>
      <c r="F13" s="224" t="s">
        <v>498</v>
      </c>
      <c r="G13" s="908" t="s">
        <v>499</v>
      </c>
      <c r="H13" s="225">
        <v>17000000</v>
      </c>
      <c r="I13" s="861"/>
      <c r="J13" s="226" t="s">
        <v>449</v>
      </c>
      <c r="K13" s="222" t="s">
        <v>484</v>
      </c>
      <c r="L13" s="786"/>
      <c r="M13" s="786"/>
      <c r="N13" s="787"/>
      <c r="O13" s="256"/>
    </row>
    <row r="14" spans="1:15" x14ac:dyDescent="0.25">
      <c r="A14" s="794"/>
      <c r="B14" s="877"/>
      <c r="C14" s="784"/>
      <c r="D14" s="784"/>
      <c r="E14" s="865">
        <v>42372</v>
      </c>
      <c r="F14" s="224" t="s">
        <v>500</v>
      </c>
      <c r="G14" s="909"/>
      <c r="H14" s="225">
        <v>882097</v>
      </c>
      <c r="I14" s="783"/>
      <c r="J14" s="782" t="s">
        <v>440</v>
      </c>
      <c r="K14" s="780" t="s">
        <v>486</v>
      </c>
      <c r="L14" s="786"/>
      <c r="M14" s="786"/>
      <c r="N14" s="787"/>
      <c r="O14" s="256"/>
    </row>
    <row r="15" spans="1:15" x14ac:dyDescent="0.25">
      <c r="A15" s="794"/>
      <c r="B15" s="877"/>
      <c r="C15" s="784"/>
      <c r="D15" s="784"/>
      <c r="E15" s="863"/>
      <c r="F15" s="224" t="s">
        <v>501</v>
      </c>
      <c r="G15" s="924"/>
      <c r="H15" s="225">
        <v>27200000</v>
      </c>
      <c r="I15" s="226" t="s">
        <v>440</v>
      </c>
      <c r="J15" s="783"/>
      <c r="K15" s="781"/>
      <c r="L15" s="786"/>
      <c r="M15" s="786"/>
      <c r="N15" s="787"/>
      <c r="O15" s="256"/>
    </row>
    <row r="16" spans="1:15" x14ac:dyDescent="0.25">
      <c r="A16" s="794"/>
      <c r="B16" s="877"/>
      <c r="C16" s="784"/>
      <c r="D16" s="784"/>
      <c r="E16" s="863"/>
      <c r="F16" s="224" t="s">
        <v>502</v>
      </c>
      <c r="G16" s="908" t="s">
        <v>496</v>
      </c>
      <c r="H16" s="225">
        <v>6815300</v>
      </c>
      <c r="I16" s="782" t="s">
        <v>446</v>
      </c>
      <c r="J16" s="782" t="s">
        <v>450</v>
      </c>
      <c r="K16" s="780" t="s">
        <v>460</v>
      </c>
      <c r="L16" s="786"/>
      <c r="M16" s="786"/>
      <c r="N16" s="787"/>
      <c r="O16" s="256"/>
    </row>
    <row r="17" spans="1:15" x14ac:dyDescent="0.25">
      <c r="A17" s="794"/>
      <c r="B17" s="877"/>
      <c r="C17" s="784"/>
      <c r="D17" s="784"/>
      <c r="E17" s="863"/>
      <c r="F17" s="224" t="s">
        <v>503</v>
      </c>
      <c r="G17" s="924"/>
      <c r="H17" s="225">
        <v>850000</v>
      </c>
      <c r="I17" s="861"/>
      <c r="J17" s="783"/>
      <c r="K17" s="781"/>
      <c r="L17" s="786"/>
      <c r="M17" s="786"/>
      <c r="N17" s="787"/>
      <c r="O17" s="256"/>
    </row>
    <row r="18" spans="1:15" x14ac:dyDescent="0.25">
      <c r="A18" s="794"/>
      <c r="B18" s="877"/>
      <c r="C18" s="784"/>
      <c r="D18" s="784"/>
      <c r="E18" s="863"/>
      <c r="F18" s="224" t="s">
        <v>504</v>
      </c>
      <c r="G18" s="908" t="s">
        <v>468</v>
      </c>
      <c r="H18" s="225">
        <v>180367</v>
      </c>
      <c r="I18" s="861"/>
      <c r="J18" s="782" t="s">
        <v>482</v>
      </c>
      <c r="K18" s="780" t="s">
        <v>446</v>
      </c>
      <c r="L18" s="786"/>
      <c r="M18" s="786"/>
      <c r="N18" s="787"/>
      <c r="O18" s="256"/>
    </row>
    <row r="19" spans="1:15" x14ac:dyDescent="0.25">
      <c r="A19" s="794"/>
      <c r="B19" s="877"/>
      <c r="C19" s="784"/>
      <c r="D19" s="784"/>
      <c r="E19" s="863"/>
      <c r="F19" s="224" t="s">
        <v>505</v>
      </c>
      <c r="G19" s="909"/>
      <c r="H19" s="225">
        <v>135476</v>
      </c>
      <c r="I19" s="783"/>
      <c r="J19" s="783"/>
      <c r="K19" s="781"/>
      <c r="L19" s="847">
        <f>SUM(H4:H81)</f>
        <v>1359356616.4115</v>
      </c>
      <c r="M19" s="786"/>
      <c r="N19" s="787"/>
      <c r="O19" s="256"/>
    </row>
    <row r="20" spans="1:15" x14ac:dyDescent="0.25">
      <c r="A20" s="794"/>
      <c r="B20" s="877"/>
      <c r="C20" s="784"/>
      <c r="D20" s="784"/>
      <c r="E20" s="863"/>
      <c r="F20" s="224" t="s">
        <v>506</v>
      </c>
      <c r="G20" s="924"/>
      <c r="H20" s="225">
        <v>36217166</v>
      </c>
      <c r="I20" s="226" t="s">
        <v>460</v>
      </c>
      <c r="J20" s="226" t="s">
        <v>460</v>
      </c>
      <c r="K20" s="222" t="s">
        <v>484</v>
      </c>
      <c r="L20" s="786"/>
      <c r="M20" s="786"/>
      <c r="N20" s="787"/>
      <c r="O20" s="256"/>
    </row>
    <row r="21" spans="1:15" x14ac:dyDescent="0.25">
      <c r="A21" s="794"/>
      <c r="B21" s="877"/>
      <c r="C21" s="784"/>
      <c r="D21" s="784"/>
      <c r="E21" s="863"/>
      <c r="F21" s="224" t="s">
        <v>507</v>
      </c>
      <c r="G21" s="227" t="s">
        <v>508</v>
      </c>
      <c r="H21" s="225">
        <v>52700000</v>
      </c>
      <c r="I21" s="226" t="s">
        <v>446</v>
      </c>
      <c r="J21" s="226" t="s">
        <v>450</v>
      </c>
      <c r="K21" s="222" t="s">
        <v>451</v>
      </c>
      <c r="L21" s="786"/>
      <c r="M21" s="786"/>
      <c r="N21" s="787"/>
      <c r="O21" s="256"/>
    </row>
    <row r="22" spans="1:15" x14ac:dyDescent="0.25">
      <c r="A22" s="794"/>
      <c r="B22" s="877"/>
      <c r="C22" s="784"/>
      <c r="D22" s="784"/>
      <c r="E22" s="863"/>
      <c r="F22" s="224" t="s">
        <v>509</v>
      </c>
      <c r="G22" s="908" t="s">
        <v>439</v>
      </c>
      <c r="H22" s="225">
        <v>3445093</v>
      </c>
      <c r="I22" s="782" t="s">
        <v>455</v>
      </c>
      <c r="J22" s="226" t="s">
        <v>457</v>
      </c>
      <c r="K22" s="780" t="s">
        <v>484</v>
      </c>
      <c r="L22" s="786"/>
      <c r="M22" s="786"/>
      <c r="N22" s="787"/>
      <c r="O22" s="256"/>
    </row>
    <row r="23" spans="1:15" x14ac:dyDescent="0.25">
      <c r="A23" s="794"/>
      <c r="B23" s="877"/>
      <c r="C23" s="784"/>
      <c r="D23" s="784"/>
      <c r="E23" s="863"/>
      <c r="F23" s="224" t="s">
        <v>510</v>
      </c>
      <c r="G23" s="909"/>
      <c r="H23" s="225">
        <v>3239121</v>
      </c>
      <c r="I23" s="861"/>
      <c r="J23" s="782" t="s">
        <v>457</v>
      </c>
      <c r="K23" s="784"/>
      <c r="L23" s="786"/>
      <c r="M23" s="786"/>
      <c r="N23" s="787"/>
      <c r="O23" s="256"/>
    </row>
    <row r="24" spans="1:15" x14ac:dyDescent="0.25">
      <c r="A24" s="794"/>
      <c r="B24" s="877"/>
      <c r="C24" s="784"/>
      <c r="D24" s="784"/>
      <c r="E24" s="863"/>
      <c r="F24" s="224" t="s">
        <v>511</v>
      </c>
      <c r="G24" s="909"/>
      <c r="H24" s="225">
        <v>4350020</v>
      </c>
      <c r="I24" s="861"/>
      <c r="J24" s="861"/>
      <c r="K24" s="784"/>
      <c r="L24" s="786"/>
      <c r="M24" s="786"/>
      <c r="N24" s="787"/>
      <c r="O24" s="256"/>
    </row>
    <row r="25" spans="1:15" x14ac:dyDescent="0.25">
      <c r="A25" s="794"/>
      <c r="B25" s="877"/>
      <c r="C25" s="784"/>
      <c r="D25" s="784"/>
      <c r="E25" s="863"/>
      <c r="F25" s="224" t="s">
        <v>512</v>
      </c>
      <c r="G25" s="909"/>
      <c r="H25" s="225">
        <v>3774561</v>
      </c>
      <c r="I25" s="783"/>
      <c r="J25" s="783"/>
      <c r="K25" s="781"/>
      <c r="L25" s="786"/>
      <c r="M25" s="786"/>
      <c r="N25" s="787"/>
      <c r="O25" s="256"/>
    </row>
    <row r="26" spans="1:15" x14ac:dyDescent="0.25">
      <c r="A26" s="794"/>
      <c r="B26" s="877"/>
      <c r="C26" s="784"/>
      <c r="D26" s="784"/>
      <c r="E26" s="863"/>
      <c r="F26" s="224" t="s">
        <v>513</v>
      </c>
      <c r="G26" s="909"/>
      <c r="H26" s="225">
        <v>5444658</v>
      </c>
      <c r="I26" s="226" t="s">
        <v>446</v>
      </c>
      <c r="J26" s="226" t="s">
        <v>449</v>
      </c>
      <c r="K26" s="222" t="s">
        <v>446</v>
      </c>
      <c r="L26" s="786"/>
      <c r="M26" s="786"/>
      <c r="N26" s="787"/>
      <c r="O26" s="256"/>
    </row>
    <row r="27" spans="1:15" x14ac:dyDescent="0.25">
      <c r="A27" s="794"/>
      <c r="B27" s="877"/>
      <c r="C27" s="784"/>
      <c r="D27" s="784"/>
      <c r="E27" s="863"/>
      <c r="F27" s="224" t="s">
        <v>514</v>
      </c>
      <c r="G27" s="909"/>
      <c r="H27" s="225">
        <v>15843150</v>
      </c>
      <c r="I27" s="782" t="s">
        <v>451</v>
      </c>
      <c r="J27" s="782" t="s">
        <v>515</v>
      </c>
      <c r="K27" s="780" t="s">
        <v>475</v>
      </c>
      <c r="L27" s="786"/>
      <c r="M27" s="786"/>
      <c r="N27" s="787"/>
      <c r="O27" s="256"/>
    </row>
    <row r="28" spans="1:15" x14ac:dyDescent="0.25">
      <c r="A28" s="794"/>
      <c r="B28" s="877"/>
      <c r="C28" s="784"/>
      <c r="D28" s="784"/>
      <c r="E28" s="863"/>
      <c r="F28" s="224" t="s">
        <v>516</v>
      </c>
      <c r="G28" s="909"/>
      <c r="H28" s="225">
        <v>13461450</v>
      </c>
      <c r="I28" s="861"/>
      <c r="J28" s="861"/>
      <c r="K28" s="784"/>
      <c r="L28" s="786"/>
      <c r="M28" s="786"/>
      <c r="N28" s="787"/>
      <c r="O28" s="256"/>
    </row>
    <row r="29" spans="1:15" x14ac:dyDescent="0.25">
      <c r="A29" s="794"/>
      <c r="B29" s="877"/>
      <c r="C29" s="784"/>
      <c r="D29" s="784"/>
      <c r="E29" s="863"/>
      <c r="F29" s="224" t="s">
        <v>517</v>
      </c>
      <c r="G29" s="909"/>
      <c r="H29" s="225">
        <v>8176150</v>
      </c>
      <c r="I29" s="861"/>
      <c r="J29" s="861"/>
      <c r="K29" s="784"/>
      <c r="L29" s="786"/>
      <c r="M29" s="786"/>
      <c r="N29" s="787"/>
      <c r="O29" s="256"/>
    </row>
    <row r="30" spans="1:15" x14ac:dyDescent="0.25">
      <c r="A30" s="794"/>
      <c r="B30" s="877"/>
      <c r="C30" s="784"/>
      <c r="D30" s="784"/>
      <c r="E30" s="863"/>
      <c r="F30" s="224" t="s">
        <v>518</v>
      </c>
      <c r="G30" s="909"/>
      <c r="H30" s="225">
        <v>3568451</v>
      </c>
      <c r="I30" s="861"/>
      <c r="J30" s="861"/>
      <c r="K30" s="784"/>
      <c r="L30" s="786"/>
      <c r="M30" s="786"/>
      <c r="N30" s="787"/>
      <c r="O30" s="256"/>
    </row>
    <row r="31" spans="1:15" x14ac:dyDescent="0.25">
      <c r="A31" s="794"/>
      <c r="B31" s="877"/>
      <c r="C31" s="784"/>
      <c r="D31" s="784"/>
      <c r="E31" s="863"/>
      <c r="F31" s="224" t="s">
        <v>519</v>
      </c>
      <c r="G31" s="909"/>
      <c r="H31" s="225">
        <v>6899071</v>
      </c>
      <c r="I31" s="861"/>
      <c r="J31" s="861"/>
      <c r="K31" s="784"/>
      <c r="L31" s="786"/>
      <c r="M31" s="786"/>
      <c r="N31" s="787"/>
      <c r="O31" s="256"/>
    </row>
    <row r="32" spans="1:15" x14ac:dyDescent="0.25">
      <c r="A32" s="794"/>
      <c r="B32" s="877"/>
      <c r="C32" s="784"/>
      <c r="D32" s="784"/>
      <c r="E32" s="863"/>
      <c r="F32" s="224" t="s">
        <v>520</v>
      </c>
      <c r="G32" s="909"/>
      <c r="H32" s="225">
        <v>3549364</v>
      </c>
      <c r="I32" s="861"/>
      <c r="J32" s="861"/>
      <c r="K32" s="784"/>
      <c r="L32" s="786"/>
      <c r="M32" s="786"/>
      <c r="N32" s="787"/>
      <c r="O32" s="256"/>
    </row>
    <row r="33" spans="1:15" x14ac:dyDescent="0.25">
      <c r="A33" s="794"/>
      <c r="B33" s="877"/>
      <c r="C33" s="784"/>
      <c r="D33" s="784"/>
      <c r="E33" s="863"/>
      <c r="F33" s="224" t="s">
        <v>521</v>
      </c>
      <c r="G33" s="909"/>
      <c r="H33" s="225">
        <v>2303769</v>
      </c>
      <c r="I33" s="783"/>
      <c r="J33" s="783"/>
      <c r="K33" s="781"/>
      <c r="L33" s="786"/>
      <c r="M33" s="786"/>
      <c r="N33" s="787"/>
      <c r="O33" s="256"/>
    </row>
    <row r="34" spans="1:15" ht="30" x14ac:dyDescent="0.25">
      <c r="A34" s="794"/>
      <c r="B34" s="877"/>
      <c r="C34" s="784"/>
      <c r="D34" s="784"/>
      <c r="E34" s="863"/>
      <c r="F34" s="224" t="s">
        <v>522</v>
      </c>
      <c r="G34" s="909"/>
      <c r="H34" s="225">
        <v>474339</v>
      </c>
      <c r="I34" s="782" t="s">
        <v>446</v>
      </c>
      <c r="J34" s="226" t="s">
        <v>497</v>
      </c>
      <c r="K34" s="222" t="s">
        <v>486</v>
      </c>
      <c r="L34" s="786"/>
      <c r="M34" s="786"/>
      <c r="N34" s="787"/>
      <c r="O34" s="256"/>
    </row>
    <row r="35" spans="1:15" x14ac:dyDescent="0.25">
      <c r="A35" s="794"/>
      <c r="B35" s="877"/>
      <c r="C35" s="784"/>
      <c r="D35" s="784"/>
      <c r="E35" s="863"/>
      <c r="F35" s="224" t="s">
        <v>523</v>
      </c>
      <c r="G35" s="909"/>
      <c r="H35" s="225">
        <v>189690</v>
      </c>
      <c r="I35" s="783"/>
      <c r="J35" s="226" t="s">
        <v>524</v>
      </c>
      <c r="K35" s="222" t="s">
        <v>440</v>
      </c>
      <c r="L35" s="786"/>
      <c r="M35" s="786"/>
      <c r="N35" s="787"/>
      <c r="O35" s="256"/>
    </row>
    <row r="36" spans="1:15" x14ac:dyDescent="0.25">
      <c r="A36" s="794"/>
      <c r="B36" s="877"/>
      <c r="C36" s="784"/>
      <c r="D36" s="784"/>
      <c r="E36" s="863"/>
      <c r="F36" s="224" t="s">
        <v>525</v>
      </c>
      <c r="G36" s="909"/>
      <c r="H36" s="225">
        <v>10949700</v>
      </c>
      <c r="I36" s="226" t="s">
        <v>460</v>
      </c>
      <c r="J36" s="226" t="s">
        <v>440</v>
      </c>
      <c r="K36" s="222" t="s">
        <v>484</v>
      </c>
      <c r="L36" s="786"/>
      <c r="M36" s="786"/>
      <c r="N36" s="787"/>
      <c r="O36" s="256"/>
    </row>
    <row r="37" spans="1:15" ht="30" x14ac:dyDescent="0.25">
      <c r="A37" s="794"/>
      <c r="B37" s="927"/>
      <c r="C37" s="784"/>
      <c r="D37" s="784"/>
      <c r="E37" s="864"/>
      <c r="F37" s="224" t="s">
        <v>526</v>
      </c>
      <c r="G37" s="924"/>
      <c r="H37" s="225">
        <v>51587</v>
      </c>
      <c r="I37" s="226" t="s">
        <v>446</v>
      </c>
      <c r="J37" s="226" t="s">
        <v>482</v>
      </c>
      <c r="K37" s="222" t="s">
        <v>446</v>
      </c>
      <c r="L37" s="786"/>
      <c r="M37" s="786"/>
      <c r="N37" s="787"/>
      <c r="O37" s="256"/>
    </row>
    <row r="38" spans="1:15" x14ac:dyDescent="0.25">
      <c r="A38" s="794"/>
      <c r="B38" s="876" t="s">
        <v>527</v>
      </c>
      <c r="C38" s="784"/>
      <c r="D38" s="784"/>
      <c r="E38" s="865">
        <v>42373</v>
      </c>
      <c r="F38" s="224" t="s">
        <v>528</v>
      </c>
      <c r="G38" s="227" t="s">
        <v>529</v>
      </c>
      <c r="H38" s="225">
        <v>42500</v>
      </c>
      <c r="I38" s="226" t="s">
        <v>449</v>
      </c>
      <c r="J38" s="226" t="s">
        <v>449</v>
      </c>
      <c r="K38" s="222" t="s">
        <v>460</v>
      </c>
      <c r="L38" s="786"/>
      <c r="M38" s="786"/>
      <c r="N38" s="787"/>
      <c r="O38" s="256"/>
    </row>
    <row r="39" spans="1:15" ht="16.5" customHeight="1" x14ac:dyDescent="0.25">
      <c r="A39" s="794"/>
      <c r="B39" s="877"/>
      <c r="C39" s="784"/>
      <c r="D39" s="784"/>
      <c r="E39" s="863"/>
      <c r="F39" s="224" t="s">
        <v>530</v>
      </c>
      <c r="G39" s="227" t="s">
        <v>531</v>
      </c>
      <c r="H39" s="225">
        <v>1275000</v>
      </c>
      <c r="I39" s="782" t="s">
        <v>446</v>
      </c>
      <c r="J39" s="782" t="s">
        <v>446</v>
      </c>
      <c r="K39" s="222" t="s">
        <v>455</v>
      </c>
      <c r="L39" s="786" t="s">
        <v>532</v>
      </c>
      <c r="M39" s="786"/>
      <c r="N39" s="787"/>
      <c r="O39" s="256"/>
    </row>
    <row r="40" spans="1:15" ht="30" x14ac:dyDescent="0.25">
      <c r="A40" s="794"/>
      <c r="B40" s="877"/>
      <c r="C40" s="784"/>
      <c r="D40" s="784"/>
      <c r="E40" s="863"/>
      <c r="F40" s="224" t="s">
        <v>533</v>
      </c>
      <c r="G40" s="908" t="s">
        <v>529</v>
      </c>
      <c r="H40" s="225">
        <v>1275000</v>
      </c>
      <c r="I40" s="783"/>
      <c r="J40" s="783"/>
      <c r="K40" s="222" t="s">
        <v>486</v>
      </c>
      <c r="L40" s="786" t="s">
        <v>534</v>
      </c>
      <c r="M40" s="806"/>
      <c r="N40" s="807"/>
      <c r="O40" s="256"/>
    </row>
    <row r="41" spans="1:15" ht="30" x14ac:dyDescent="0.25">
      <c r="A41" s="794"/>
      <c r="B41" s="877"/>
      <c r="C41" s="784"/>
      <c r="D41" s="784"/>
      <c r="E41" s="863"/>
      <c r="F41" s="224" t="s">
        <v>533</v>
      </c>
      <c r="G41" s="909"/>
      <c r="H41" s="225">
        <v>5525000</v>
      </c>
      <c r="I41" s="226" t="s">
        <v>484</v>
      </c>
      <c r="J41" s="226" t="s">
        <v>484</v>
      </c>
      <c r="K41" s="222" t="s">
        <v>463</v>
      </c>
      <c r="L41" s="786" t="s">
        <v>535</v>
      </c>
      <c r="M41" s="786"/>
      <c r="N41" s="787"/>
      <c r="O41" s="256"/>
    </row>
    <row r="42" spans="1:15" ht="30" x14ac:dyDescent="0.25">
      <c r="A42" s="794"/>
      <c r="B42" s="877"/>
      <c r="C42" s="784"/>
      <c r="D42" s="784"/>
      <c r="E42" s="863"/>
      <c r="F42" s="224" t="s">
        <v>533</v>
      </c>
      <c r="G42" s="909"/>
      <c r="H42" s="225">
        <v>48170350</v>
      </c>
      <c r="I42" s="226" t="s">
        <v>536</v>
      </c>
      <c r="J42" s="226" t="s">
        <v>536</v>
      </c>
      <c r="K42" s="222" t="s">
        <v>537</v>
      </c>
      <c r="L42" s="786" t="s">
        <v>538</v>
      </c>
      <c r="M42" s="786"/>
      <c r="N42" s="787"/>
      <c r="O42" s="256"/>
    </row>
    <row r="43" spans="1:15" x14ac:dyDescent="0.25">
      <c r="A43" s="794"/>
      <c r="B43" s="877"/>
      <c r="C43" s="784"/>
      <c r="D43" s="784"/>
      <c r="E43" s="863"/>
      <c r="F43" s="224" t="s">
        <v>539</v>
      </c>
      <c r="G43" s="909"/>
      <c r="H43" s="225">
        <v>850000</v>
      </c>
      <c r="I43" s="226" t="s">
        <v>446</v>
      </c>
      <c r="J43" s="226" t="s">
        <v>446</v>
      </c>
      <c r="K43" s="222" t="s">
        <v>486</v>
      </c>
      <c r="L43" s="786" t="s">
        <v>540</v>
      </c>
      <c r="M43" s="786"/>
      <c r="N43" s="787"/>
      <c r="O43" s="256"/>
    </row>
    <row r="44" spans="1:15" x14ac:dyDescent="0.25">
      <c r="A44" s="794"/>
      <c r="B44" s="877"/>
      <c r="C44" s="784"/>
      <c r="D44" s="784"/>
      <c r="E44" s="863"/>
      <c r="F44" s="224" t="s">
        <v>539</v>
      </c>
      <c r="G44" s="909"/>
      <c r="H44" s="225">
        <v>3825000</v>
      </c>
      <c r="I44" s="226" t="s">
        <v>486</v>
      </c>
      <c r="J44" s="226" t="s">
        <v>486</v>
      </c>
      <c r="K44" s="222" t="s">
        <v>541</v>
      </c>
      <c r="L44" s="786" t="s">
        <v>535</v>
      </c>
      <c r="M44" s="786"/>
      <c r="N44" s="787"/>
      <c r="O44" s="256"/>
    </row>
    <row r="45" spans="1:15" x14ac:dyDescent="0.25">
      <c r="A45" s="794"/>
      <c r="B45" s="927"/>
      <c r="C45" s="784"/>
      <c r="D45" s="781"/>
      <c r="E45" s="864"/>
      <c r="F45" s="224" t="s">
        <v>539</v>
      </c>
      <c r="G45" s="924"/>
      <c r="H45" s="225">
        <v>30549850</v>
      </c>
      <c r="I45" s="226" t="s">
        <v>463</v>
      </c>
      <c r="J45" s="226" t="s">
        <v>463</v>
      </c>
      <c r="K45" s="222" t="s">
        <v>542</v>
      </c>
      <c r="L45" s="786" t="s">
        <v>538</v>
      </c>
      <c r="M45" s="786"/>
      <c r="N45" s="787"/>
      <c r="O45" s="256"/>
    </row>
    <row r="46" spans="1:15" x14ac:dyDescent="0.25">
      <c r="A46" s="794"/>
      <c r="B46" s="876" t="s">
        <v>543</v>
      </c>
      <c r="C46" s="784"/>
      <c r="D46" s="780" t="s">
        <v>544</v>
      </c>
      <c r="E46" s="865">
        <v>42374</v>
      </c>
      <c r="F46" s="224" t="s">
        <v>545</v>
      </c>
      <c r="G46" s="227" t="s">
        <v>439</v>
      </c>
      <c r="H46" s="225">
        <v>1994024</v>
      </c>
      <c r="I46" s="226" t="s">
        <v>446</v>
      </c>
      <c r="J46" s="226" t="s">
        <v>449</v>
      </c>
      <c r="K46" s="222" t="s">
        <v>457</v>
      </c>
      <c r="L46" s="786"/>
      <c r="M46" s="786"/>
      <c r="N46" s="787"/>
      <c r="O46" s="256"/>
    </row>
    <row r="47" spans="1:15" x14ac:dyDescent="0.25">
      <c r="A47" s="794"/>
      <c r="B47" s="877"/>
      <c r="C47" s="784"/>
      <c r="D47" s="784"/>
      <c r="E47" s="863"/>
      <c r="F47" s="224" t="s">
        <v>546</v>
      </c>
      <c r="G47" s="908" t="s">
        <v>445</v>
      </c>
      <c r="H47" s="225">
        <v>17000000</v>
      </c>
      <c r="I47" s="226" t="s">
        <v>451</v>
      </c>
      <c r="J47" s="226" t="s">
        <v>515</v>
      </c>
      <c r="K47" s="222" t="s">
        <v>547</v>
      </c>
      <c r="L47" s="786"/>
      <c r="M47" s="786"/>
      <c r="N47" s="787"/>
      <c r="O47" s="256"/>
    </row>
    <row r="48" spans="1:15" x14ac:dyDescent="0.25">
      <c r="A48" s="794"/>
      <c r="B48" s="877"/>
      <c r="C48" s="784"/>
      <c r="D48" s="784"/>
      <c r="E48" s="863"/>
      <c r="F48" s="224" t="s">
        <v>548</v>
      </c>
      <c r="G48" s="909"/>
      <c r="H48" s="225">
        <v>19000000</v>
      </c>
      <c r="I48" s="226" t="s">
        <v>486</v>
      </c>
      <c r="J48" s="226" t="s">
        <v>484</v>
      </c>
      <c r="K48" s="222" t="s">
        <v>536</v>
      </c>
      <c r="L48" s="786"/>
      <c r="M48" s="786"/>
      <c r="N48" s="787"/>
      <c r="O48" s="256"/>
    </row>
    <row r="49" spans="1:15" x14ac:dyDescent="0.25">
      <c r="A49" s="794"/>
      <c r="B49" s="877"/>
      <c r="C49" s="784"/>
      <c r="D49" s="784"/>
      <c r="E49" s="863"/>
      <c r="F49" s="224" t="s">
        <v>549</v>
      </c>
      <c r="G49" s="924"/>
      <c r="H49" s="225">
        <v>22000000</v>
      </c>
      <c r="I49" s="226" t="s">
        <v>455</v>
      </c>
      <c r="J49" s="226" t="s">
        <v>457</v>
      </c>
      <c r="K49" s="222" t="s">
        <v>541</v>
      </c>
      <c r="L49" s="786"/>
      <c r="M49" s="786"/>
      <c r="N49" s="787"/>
      <c r="O49" s="256"/>
    </row>
    <row r="50" spans="1:15" x14ac:dyDescent="0.25">
      <c r="A50" s="794"/>
      <c r="B50" s="877"/>
      <c r="C50" s="784"/>
      <c r="D50" s="784"/>
      <c r="E50" s="863"/>
      <c r="F50" s="224" t="s">
        <v>550</v>
      </c>
      <c r="G50" s="908" t="s">
        <v>439</v>
      </c>
      <c r="H50" s="225">
        <v>59131565</v>
      </c>
      <c r="I50" s="226" t="s">
        <v>451</v>
      </c>
      <c r="J50" s="226" t="s">
        <v>451</v>
      </c>
      <c r="K50" s="222" t="s">
        <v>547</v>
      </c>
      <c r="L50" s="786"/>
      <c r="M50" s="786"/>
      <c r="N50" s="787"/>
      <c r="O50" s="256"/>
    </row>
    <row r="51" spans="1:15" x14ac:dyDescent="0.25">
      <c r="A51" s="794"/>
      <c r="B51" s="877"/>
      <c r="C51" s="784"/>
      <c r="D51" s="784"/>
      <c r="E51" s="864"/>
      <c r="F51" s="224" t="s">
        <v>551</v>
      </c>
      <c r="G51" s="909"/>
      <c r="H51" s="225">
        <v>53227500</v>
      </c>
      <c r="I51" s="226" t="s">
        <v>440</v>
      </c>
      <c r="J51" s="226" t="s">
        <v>440</v>
      </c>
      <c r="K51" s="222" t="s">
        <v>541</v>
      </c>
      <c r="L51" s="786"/>
      <c r="M51" s="786"/>
      <c r="N51" s="787"/>
      <c r="O51" s="256"/>
    </row>
    <row r="52" spans="1:15" x14ac:dyDescent="0.25">
      <c r="A52" s="794"/>
      <c r="B52" s="927"/>
      <c r="C52" s="784"/>
      <c r="D52" s="781"/>
      <c r="E52" s="229">
        <v>42405</v>
      </c>
      <c r="F52" s="224" t="s">
        <v>552</v>
      </c>
      <c r="G52" s="924"/>
      <c r="H52" s="225">
        <v>31025000</v>
      </c>
      <c r="I52" s="226" t="s">
        <v>446</v>
      </c>
      <c r="J52" s="226" t="s">
        <v>449</v>
      </c>
      <c r="K52" s="222" t="s">
        <v>484</v>
      </c>
      <c r="L52" s="786"/>
      <c r="M52" s="786"/>
      <c r="N52" s="787"/>
      <c r="O52" s="256"/>
    </row>
    <row r="53" spans="1:15" x14ac:dyDescent="0.25">
      <c r="A53" s="794"/>
      <c r="B53" s="876" t="s">
        <v>469</v>
      </c>
      <c r="C53" s="784"/>
      <c r="D53" s="780" t="s">
        <v>470</v>
      </c>
      <c r="E53" s="865">
        <v>42375</v>
      </c>
      <c r="F53" s="224" t="s">
        <v>553</v>
      </c>
      <c r="G53" s="908" t="s">
        <v>448</v>
      </c>
      <c r="H53" s="225">
        <v>63750000</v>
      </c>
      <c r="I53" s="226" t="s">
        <v>554</v>
      </c>
      <c r="J53" s="226" t="s">
        <v>554</v>
      </c>
      <c r="K53" s="222" t="s">
        <v>547</v>
      </c>
      <c r="L53" s="786" t="s">
        <v>473</v>
      </c>
      <c r="M53" s="786"/>
      <c r="N53" s="787"/>
      <c r="O53" s="256"/>
    </row>
    <row r="54" spans="1:15" x14ac:dyDescent="0.25">
      <c r="A54" s="794"/>
      <c r="B54" s="877"/>
      <c r="C54" s="784"/>
      <c r="D54" s="781"/>
      <c r="E54" s="864"/>
      <c r="F54" s="224" t="s">
        <v>555</v>
      </c>
      <c r="G54" s="924"/>
      <c r="H54" s="225">
        <v>38475410.649999999</v>
      </c>
      <c r="I54" s="782" t="s">
        <v>449</v>
      </c>
      <c r="J54" s="226" t="s">
        <v>450</v>
      </c>
      <c r="K54" s="222" t="s">
        <v>440</v>
      </c>
      <c r="L54" s="786"/>
      <c r="M54" s="786"/>
      <c r="N54" s="787"/>
      <c r="O54" s="256"/>
    </row>
    <row r="55" spans="1:15" x14ac:dyDescent="0.25">
      <c r="A55" s="794"/>
      <c r="B55" s="877"/>
      <c r="C55" s="784"/>
      <c r="D55" s="780" t="s">
        <v>556</v>
      </c>
      <c r="E55" s="865">
        <v>42406</v>
      </c>
      <c r="F55" s="224" t="s">
        <v>557</v>
      </c>
      <c r="G55" s="908" t="s">
        <v>558</v>
      </c>
      <c r="H55" s="225">
        <v>5592852</v>
      </c>
      <c r="I55" s="783"/>
      <c r="J55" s="226" t="s">
        <v>559</v>
      </c>
      <c r="K55" s="222" t="s">
        <v>282</v>
      </c>
      <c r="L55" s="786"/>
      <c r="M55" s="786"/>
      <c r="N55" s="787"/>
      <c r="O55" s="256"/>
    </row>
    <row r="56" spans="1:15" x14ac:dyDescent="0.25">
      <c r="A56" s="794"/>
      <c r="B56" s="877"/>
      <c r="C56" s="784"/>
      <c r="D56" s="784"/>
      <c r="E56" s="863"/>
      <c r="F56" s="224" t="s">
        <v>560</v>
      </c>
      <c r="G56" s="909"/>
      <c r="H56" s="225">
        <v>10938240</v>
      </c>
      <c r="I56" s="226" t="s">
        <v>440</v>
      </c>
      <c r="J56" s="226" t="s">
        <v>440</v>
      </c>
      <c r="K56" s="222" t="s">
        <v>484</v>
      </c>
      <c r="L56" s="786"/>
      <c r="M56" s="786"/>
      <c r="N56" s="787"/>
      <c r="O56" s="256"/>
    </row>
    <row r="57" spans="1:15" x14ac:dyDescent="0.25">
      <c r="A57" s="794"/>
      <c r="B57" s="877"/>
      <c r="C57" s="784"/>
      <c r="D57" s="784"/>
      <c r="E57" s="863"/>
      <c r="F57" s="224" t="s">
        <v>561</v>
      </c>
      <c r="G57" s="909"/>
      <c r="H57" s="225">
        <v>11293098</v>
      </c>
      <c r="I57" s="226" t="s">
        <v>515</v>
      </c>
      <c r="J57" s="226" t="s">
        <v>562</v>
      </c>
      <c r="K57" s="222" t="s">
        <v>563</v>
      </c>
      <c r="L57" s="786"/>
      <c r="M57" s="786"/>
      <c r="N57" s="787"/>
      <c r="O57" s="256"/>
    </row>
    <row r="58" spans="1:15" x14ac:dyDescent="0.25">
      <c r="A58" s="794"/>
      <c r="B58" s="877"/>
      <c r="C58" s="784"/>
      <c r="D58" s="784"/>
      <c r="E58" s="863"/>
      <c r="F58" s="224" t="s">
        <v>564</v>
      </c>
      <c r="G58" s="909"/>
      <c r="H58" s="225">
        <v>66092049.599999994</v>
      </c>
      <c r="I58" s="782" t="s">
        <v>554</v>
      </c>
      <c r="J58" s="782" t="s">
        <v>565</v>
      </c>
      <c r="K58" s="222" t="s">
        <v>566</v>
      </c>
      <c r="L58" s="841" t="s">
        <v>473</v>
      </c>
      <c r="M58" s="842"/>
      <c r="N58" s="843"/>
      <c r="O58" s="256"/>
    </row>
    <row r="59" spans="1:15" x14ac:dyDescent="0.25">
      <c r="A59" s="794"/>
      <c r="B59" s="877"/>
      <c r="C59" s="784"/>
      <c r="D59" s="784"/>
      <c r="E59" s="863"/>
      <c r="F59" s="224" t="s">
        <v>567</v>
      </c>
      <c r="G59" s="909"/>
      <c r="H59" s="225">
        <v>37579452</v>
      </c>
      <c r="I59" s="783"/>
      <c r="J59" s="783"/>
      <c r="K59" s="222" t="s">
        <v>568</v>
      </c>
      <c r="L59" s="844"/>
      <c r="M59" s="845"/>
      <c r="N59" s="846"/>
      <c r="O59" s="256"/>
    </row>
    <row r="60" spans="1:15" x14ac:dyDescent="0.25">
      <c r="A60" s="794"/>
      <c r="B60" s="877"/>
      <c r="C60" s="784"/>
      <c r="D60" s="784"/>
      <c r="E60" s="863"/>
      <c r="F60" s="224" t="s">
        <v>569</v>
      </c>
      <c r="G60" s="909"/>
      <c r="H60" s="225">
        <v>13417080</v>
      </c>
      <c r="I60" s="226" t="s">
        <v>457</v>
      </c>
      <c r="J60" s="226" t="s">
        <v>457</v>
      </c>
      <c r="K60" s="222" t="s">
        <v>489</v>
      </c>
      <c r="L60" s="786"/>
      <c r="M60" s="786"/>
      <c r="N60" s="787"/>
      <c r="O60" s="256"/>
    </row>
    <row r="61" spans="1:15" x14ac:dyDescent="0.25">
      <c r="A61" s="794"/>
      <c r="B61" s="877"/>
      <c r="C61" s="784"/>
      <c r="D61" s="784"/>
      <c r="E61" s="863"/>
      <c r="F61" s="224" t="s">
        <v>570</v>
      </c>
      <c r="G61" s="909"/>
      <c r="H61" s="225">
        <v>53497980</v>
      </c>
      <c r="I61" s="226" t="s">
        <v>515</v>
      </c>
      <c r="J61" s="226" t="s">
        <v>515</v>
      </c>
      <c r="K61" s="222" t="s">
        <v>441</v>
      </c>
      <c r="L61" s="841" t="s">
        <v>473</v>
      </c>
      <c r="M61" s="842"/>
      <c r="N61" s="843"/>
      <c r="O61" s="256"/>
    </row>
    <row r="62" spans="1:15" x14ac:dyDescent="0.25">
      <c r="A62" s="794"/>
      <c r="B62" s="877"/>
      <c r="C62" s="784"/>
      <c r="D62" s="784"/>
      <c r="E62" s="863"/>
      <c r="F62" s="224" t="s">
        <v>571</v>
      </c>
      <c r="G62" s="909"/>
      <c r="H62" s="225">
        <v>65734920</v>
      </c>
      <c r="I62" s="226" t="s">
        <v>457</v>
      </c>
      <c r="J62" s="226" t="s">
        <v>457</v>
      </c>
      <c r="K62" s="222" t="s">
        <v>536</v>
      </c>
      <c r="L62" s="844"/>
      <c r="M62" s="845"/>
      <c r="N62" s="846"/>
      <c r="O62" s="256"/>
    </row>
    <row r="63" spans="1:15" x14ac:dyDescent="0.25">
      <c r="A63" s="794"/>
      <c r="B63" s="877"/>
      <c r="C63" s="784"/>
      <c r="D63" s="784"/>
      <c r="E63" s="863"/>
      <c r="F63" s="224" t="s">
        <v>572</v>
      </c>
      <c r="G63" s="909"/>
      <c r="H63" s="225">
        <v>17096220</v>
      </c>
      <c r="I63" s="226" t="s">
        <v>515</v>
      </c>
      <c r="J63" s="226" t="s">
        <v>515</v>
      </c>
      <c r="K63" s="222" t="s">
        <v>441</v>
      </c>
      <c r="L63" s="786"/>
      <c r="M63" s="786"/>
      <c r="N63" s="787"/>
      <c r="O63" s="256"/>
    </row>
    <row r="64" spans="1:15" x14ac:dyDescent="0.25">
      <c r="A64" s="794"/>
      <c r="B64" s="877"/>
      <c r="C64" s="784"/>
      <c r="D64" s="784"/>
      <c r="E64" s="863"/>
      <c r="F64" s="224" t="s">
        <v>573</v>
      </c>
      <c r="G64" s="909"/>
      <c r="H64" s="225">
        <v>10564140</v>
      </c>
      <c r="I64" s="226" t="s">
        <v>446</v>
      </c>
      <c r="J64" s="226" t="s">
        <v>255</v>
      </c>
      <c r="K64" s="222" t="s">
        <v>574</v>
      </c>
      <c r="L64" s="786"/>
      <c r="M64" s="786"/>
      <c r="N64" s="787"/>
      <c r="O64" s="256"/>
    </row>
    <row r="65" spans="1:15" x14ac:dyDescent="0.25">
      <c r="A65" s="794"/>
      <c r="B65" s="877"/>
      <c r="C65" s="784"/>
      <c r="D65" s="784"/>
      <c r="E65" s="863"/>
      <c r="F65" s="224" t="s">
        <v>575</v>
      </c>
      <c r="G65" s="909"/>
      <c r="H65" s="225">
        <v>20879822.279999997</v>
      </c>
      <c r="I65" s="226" t="s">
        <v>515</v>
      </c>
      <c r="J65" s="226" t="s">
        <v>562</v>
      </c>
      <c r="K65" s="222" t="s">
        <v>566</v>
      </c>
      <c r="L65" s="786"/>
      <c r="M65" s="786"/>
      <c r="N65" s="787"/>
      <c r="O65" s="256"/>
    </row>
    <row r="66" spans="1:15" x14ac:dyDescent="0.25">
      <c r="A66" s="794"/>
      <c r="B66" s="877"/>
      <c r="C66" s="784"/>
      <c r="D66" s="784"/>
      <c r="E66" s="863"/>
      <c r="F66" s="224" t="s">
        <v>576</v>
      </c>
      <c r="G66" s="909"/>
      <c r="H66" s="225">
        <v>10292520.119999999</v>
      </c>
      <c r="I66" s="226" t="s">
        <v>455</v>
      </c>
      <c r="J66" s="226" t="s">
        <v>577</v>
      </c>
      <c r="K66" s="222" t="s">
        <v>578</v>
      </c>
      <c r="L66" s="786"/>
      <c r="M66" s="786"/>
      <c r="N66" s="787"/>
      <c r="O66" s="256"/>
    </row>
    <row r="67" spans="1:15" x14ac:dyDescent="0.25">
      <c r="A67" s="794"/>
      <c r="B67" s="877"/>
      <c r="C67" s="784"/>
      <c r="D67" s="784"/>
      <c r="E67" s="863"/>
      <c r="F67" s="224" t="s">
        <v>579</v>
      </c>
      <c r="G67" s="909"/>
      <c r="H67" s="225">
        <v>6448440</v>
      </c>
      <c r="I67" s="226" t="s">
        <v>460</v>
      </c>
      <c r="J67" s="226" t="s">
        <v>440</v>
      </c>
      <c r="K67" s="222" t="s">
        <v>515</v>
      </c>
      <c r="L67" s="786"/>
      <c r="M67" s="786"/>
      <c r="N67" s="787"/>
      <c r="O67" s="256"/>
    </row>
    <row r="68" spans="1:15" x14ac:dyDescent="0.25">
      <c r="A68" s="794"/>
      <c r="B68" s="877"/>
      <c r="C68" s="784"/>
      <c r="D68" s="784"/>
      <c r="E68" s="863"/>
      <c r="F68" s="224" t="s">
        <v>580</v>
      </c>
      <c r="G68" s="909"/>
      <c r="H68" s="225">
        <v>20512960.919999998</v>
      </c>
      <c r="I68" s="226" t="s">
        <v>440</v>
      </c>
      <c r="J68" s="226" t="s">
        <v>581</v>
      </c>
      <c r="K68" s="222" t="s">
        <v>582</v>
      </c>
      <c r="L68" s="786"/>
      <c r="M68" s="786"/>
      <c r="N68" s="787"/>
      <c r="O68" s="256"/>
    </row>
    <row r="69" spans="1:15" x14ac:dyDescent="0.25">
      <c r="A69" s="794"/>
      <c r="B69" s="877"/>
      <c r="C69" s="784"/>
      <c r="D69" s="784"/>
      <c r="E69" s="863"/>
      <c r="F69" s="224" t="s">
        <v>583</v>
      </c>
      <c r="G69" s="909"/>
      <c r="H69" s="225">
        <v>4965411</v>
      </c>
      <c r="I69" s="782" t="s">
        <v>446</v>
      </c>
      <c r="J69" s="226" t="s">
        <v>292</v>
      </c>
      <c r="K69" s="222" t="s">
        <v>256</v>
      </c>
      <c r="L69" s="786"/>
      <c r="M69" s="786"/>
      <c r="N69" s="787"/>
      <c r="O69" s="256"/>
    </row>
    <row r="70" spans="1:15" x14ac:dyDescent="0.25">
      <c r="A70" s="794"/>
      <c r="B70" s="877"/>
      <c r="C70" s="784"/>
      <c r="D70" s="784"/>
      <c r="E70" s="863"/>
      <c r="F70" s="224" t="s">
        <v>584</v>
      </c>
      <c r="G70" s="909"/>
      <c r="H70" s="225">
        <v>21410242.679999996</v>
      </c>
      <c r="I70" s="783"/>
      <c r="J70" s="226" t="s">
        <v>255</v>
      </c>
      <c r="K70" s="222" t="s">
        <v>585</v>
      </c>
      <c r="L70" s="786"/>
      <c r="M70" s="786"/>
      <c r="N70" s="787"/>
      <c r="O70" s="256"/>
    </row>
    <row r="71" spans="1:15" x14ac:dyDescent="0.25">
      <c r="A71" s="794"/>
      <c r="B71" s="877"/>
      <c r="C71" s="784"/>
      <c r="D71" s="784"/>
      <c r="E71" s="863"/>
      <c r="F71" s="224" t="s">
        <v>586</v>
      </c>
      <c r="G71" s="909"/>
      <c r="H71" s="225">
        <v>41885856.299999997</v>
      </c>
      <c r="I71" s="226" t="s">
        <v>460</v>
      </c>
      <c r="J71" s="226" t="s">
        <v>587</v>
      </c>
      <c r="K71" s="222" t="s">
        <v>588</v>
      </c>
      <c r="L71" s="786" t="s">
        <v>473</v>
      </c>
      <c r="M71" s="786"/>
      <c r="N71" s="787"/>
      <c r="O71" s="256"/>
    </row>
    <row r="72" spans="1:15" x14ac:dyDescent="0.25">
      <c r="A72" s="794"/>
      <c r="B72" s="877"/>
      <c r="C72" s="784"/>
      <c r="D72" s="784"/>
      <c r="E72" s="863"/>
      <c r="F72" s="224" t="s">
        <v>589</v>
      </c>
      <c r="G72" s="909"/>
      <c r="H72" s="225">
        <v>4331763.557</v>
      </c>
      <c r="I72" s="782" t="s">
        <v>449</v>
      </c>
      <c r="J72" s="782" t="s">
        <v>590</v>
      </c>
      <c r="K72" s="222" t="s">
        <v>255</v>
      </c>
      <c r="L72" s="841" t="s">
        <v>591</v>
      </c>
      <c r="M72" s="842"/>
      <c r="N72" s="843"/>
      <c r="O72" s="256"/>
    </row>
    <row r="73" spans="1:15" x14ac:dyDescent="0.25">
      <c r="A73" s="794"/>
      <c r="B73" s="877"/>
      <c r="C73" s="784"/>
      <c r="D73" s="784"/>
      <c r="E73" s="863"/>
      <c r="F73" s="224" t="s">
        <v>592</v>
      </c>
      <c r="G73" s="909"/>
      <c r="H73" s="225">
        <v>13168432.636499999</v>
      </c>
      <c r="I73" s="861"/>
      <c r="J73" s="861"/>
      <c r="K73" s="222" t="s">
        <v>299</v>
      </c>
      <c r="L73" s="858"/>
      <c r="M73" s="859"/>
      <c r="N73" s="860"/>
      <c r="O73" s="256"/>
    </row>
    <row r="74" spans="1:15" x14ac:dyDescent="0.25">
      <c r="A74" s="794"/>
      <c r="B74" s="877"/>
      <c r="C74" s="784"/>
      <c r="D74" s="784"/>
      <c r="E74" s="863"/>
      <c r="F74" s="224" t="s">
        <v>593</v>
      </c>
      <c r="G74" s="909"/>
      <c r="H74" s="225">
        <v>4460105.8900000006</v>
      </c>
      <c r="I74" s="861"/>
      <c r="J74" s="861"/>
      <c r="K74" s="222" t="s">
        <v>299</v>
      </c>
      <c r="L74" s="858"/>
      <c r="M74" s="859"/>
      <c r="N74" s="860"/>
      <c r="O74" s="256"/>
    </row>
    <row r="75" spans="1:15" x14ac:dyDescent="0.25">
      <c r="A75" s="794"/>
      <c r="B75" s="877"/>
      <c r="C75" s="784"/>
      <c r="D75" s="784"/>
      <c r="E75" s="863"/>
      <c r="F75" s="224" t="s">
        <v>594</v>
      </c>
      <c r="G75" s="909"/>
      <c r="H75" s="225">
        <v>3309505.9145</v>
      </c>
      <c r="I75" s="861"/>
      <c r="J75" s="861"/>
      <c r="K75" s="222" t="s">
        <v>258</v>
      </c>
      <c r="L75" s="858"/>
      <c r="M75" s="859"/>
      <c r="N75" s="860"/>
      <c r="O75" s="256"/>
    </row>
    <row r="76" spans="1:15" ht="16.5" customHeight="1" x14ac:dyDescent="0.25">
      <c r="A76" s="794"/>
      <c r="B76" s="877"/>
      <c r="C76" s="784"/>
      <c r="D76" s="784"/>
      <c r="E76" s="863"/>
      <c r="F76" s="224" t="s">
        <v>595</v>
      </c>
      <c r="G76" s="909"/>
      <c r="H76" s="225">
        <v>7290957.2374999998</v>
      </c>
      <c r="I76" s="861"/>
      <c r="J76" s="861"/>
      <c r="K76" s="222" t="s">
        <v>285</v>
      </c>
      <c r="L76" s="858"/>
      <c r="M76" s="859"/>
      <c r="N76" s="860"/>
      <c r="O76" s="256"/>
    </row>
    <row r="77" spans="1:15" x14ac:dyDescent="0.25">
      <c r="A77" s="794"/>
      <c r="B77" s="877"/>
      <c r="C77" s="784"/>
      <c r="D77" s="784"/>
      <c r="E77" s="863"/>
      <c r="F77" s="224" t="s">
        <v>596</v>
      </c>
      <c r="G77" s="909"/>
      <c r="H77" s="225">
        <v>14210462.162999999</v>
      </c>
      <c r="I77" s="783"/>
      <c r="J77" s="783"/>
      <c r="K77" s="222" t="s">
        <v>282</v>
      </c>
      <c r="L77" s="858"/>
      <c r="M77" s="859"/>
      <c r="N77" s="860"/>
      <c r="O77" s="256"/>
    </row>
    <row r="78" spans="1:15" x14ac:dyDescent="0.25">
      <c r="A78" s="794"/>
      <c r="B78" s="877"/>
      <c r="C78" s="784"/>
      <c r="D78" s="784"/>
      <c r="E78" s="863"/>
      <c r="F78" s="224" t="s">
        <v>597</v>
      </c>
      <c r="G78" s="909"/>
      <c r="H78" s="225">
        <v>21272045.081500001</v>
      </c>
      <c r="I78" s="226" t="s">
        <v>440</v>
      </c>
      <c r="J78" s="226" t="s">
        <v>292</v>
      </c>
      <c r="K78" s="222" t="s">
        <v>598</v>
      </c>
      <c r="L78" s="858"/>
      <c r="M78" s="859"/>
      <c r="N78" s="860"/>
      <c r="O78" s="256"/>
    </row>
    <row r="79" spans="1:15" x14ac:dyDescent="0.25">
      <c r="A79" s="794"/>
      <c r="B79" s="877"/>
      <c r="C79" s="784"/>
      <c r="D79" s="784"/>
      <c r="E79" s="863"/>
      <c r="F79" s="224" t="s">
        <v>599</v>
      </c>
      <c r="G79" s="909"/>
      <c r="H79" s="225">
        <v>10348930.387</v>
      </c>
      <c r="I79" s="226" t="s">
        <v>449</v>
      </c>
      <c r="J79" s="226" t="s">
        <v>590</v>
      </c>
      <c r="K79" s="222" t="s">
        <v>285</v>
      </c>
      <c r="L79" s="858"/>
      <c r="M79" s="859"/>
      <c r="N79" s="860"/>
      <c r="O79" s="256"/>
    </row>
    <row r="80" spans="1:15" x14ac:dyDescent="0.25">
      <c r="A80" s="794"/>
      <c r="B80" s="877"/>
      <c r="C80" s="784"/>
      <c r="D80" s="784"/>
      <c r="E80" s="863"/>
      <c r="F80" s="224" t="s">
        <v>600</v>
      </c>
      <c r="G80" s="909"/>
      <c r="H80" s="225">
        <v>19672752.894500002</v>
      </c>
      <c r="I80" s="226" t="s">
        <v>440</v>
      </c>
      <c r="J80" s="226" t="s">
        <v>440</v>
      </c>
      <c r="K80" s="222" t="s">
        <v>451</v>
      </c>
      <c r="L80" s="844"/>
      <c r="M80" s="845"/>
      <c r="N80" s="846"/>
      <c r="O80" s="256"/>
    </row>
    <row r="81" spans="1:15" x14ac:dyDescent="0.25">
      <c r="A81" s="794"/>
      <c r="B81" s="927"/>
      <c r="C81" s="781"/>
      <c r="D81" s="781"/>
      <c r="E81" s="864"/>
      <c r="F81" s="224" t="s">
        <v>601</v>
      </c>
      <c r="G81" s="924"/>
      <c r="H81" s="225">
        <v>56100000</v>
      </c>
      <c r="I81" s="226" t="s">
        <v>463</v>
      </c>
      <c r="J81" s="226" t="s">
        <v>602</v>
      </c>
      <c r="K81" s="222" t="s">
        <v>603</v>
      </c>
      <c r="L81" s="786" t="s">
        <v>473</v>
      </c>
      <c r="M81" s="786"/>
      <c r="N81" s="787"/>
      <c r="O81" s="256"/>
    </row>
    <row r="82" spans="1:15" x14ac:dyDescent="0.25">
      <c r="A82" s="794" t="s">
        <v>12</v>
      </c>
      <c r="B82" s="876" t="s">
        <v>476</v>
      </c>
      <c r="C82" s="780">
        <v>2</v>
      </c>
      <c r="D82" s="780" t="s">
        <v>604</v>
      </c>
      <c r="E82" s="222" t="s">
        <v>259</v>
      </c>
      <c r="F82" s="224" t="s">
        <v>605</v>
      </c>
      <c r="G82" s="227" t="s">
        <v>274</v>
      </c>
      <c r="H82" s="225">
        <v>1941662.8448000001</v>
      </c>
      <c r="I82" s="782" t="s">
        <v>449</v>
      </c>
      <c r="J82" s="226" t="s">
        <v>524</v>
      </c>
      <c r="K82" s="222" t="s">
        <v>440</v>
      </c>
      <c r="L82" s="841" t="s">
        <v>591</v>
      </c>
      <c r="M82" s="842"/>
      <c r="N82" s="843"/>
      <c r="O82" s="256"/>
    </row>
    <row r="83" spans="1:15" x14ac:dyDescent="0.25">
      <c r="A83" s="794"/>
      <c r="B83" s="877"/>
      <c r="C83" s="784"/>
      <c r="D83" s="784"/>
      <c r="E83" s="222" t="s">
        <v>259</v>
      </c>
      <c r="F83" s="224" t="s">
        <v>606</v>
      </c>
      <c r="G83" s="227" t="s">
        <v>325</v>
      </c>
      <c r="H83" s="225">
        <v>883446.08</v>
      </c>
      <c r="I83" s="783"/>
      <c r="J83" s="226" t="s">
        <v>607</v>
      </c>
      <c r="K83" s="222" t="s">
        <v>440</v>
      </c>
      <c r="L83" s="858"/>
      <c r="M83" s="859"/>
      <c r="N83" s="860"/>
      <c r="O83" s="256"/>
    </row>
    <row r="84" spans="1:15" x14ac:dyDescent="0.25">
      <c r="A84" s="794"/>
      <c r="B84" s="877"/>
      <c r="C84" s="784"/>
      <c r="D84" s="784"/>
      <c r="E84" s="222" t="s">
        <v>608</v>
      </c>
      <c r="F84" s="224" t="s">
        <v>609</v>
      </c>
      <c r="G84" s="227" t="s">
        <v>610</v>
      </c>
      <c r="H84" s="225">
        <v>20769553.403500002</v>
      </c>
      <c r="I84" s="226" t="s">
        <v>450</v>
      </c>
      <c r="J84" s="226" t="s">
        <v>524</v>
      </c>
      <c r="K84" s="780" t="s">
        <v>449</v>
      </c>
      <c r="L84" s="858"/>
      <c r="M84" s="859"/>
      <c r="N84" s="860"/>
      <c r="O84" s="256"/>
    </row>
    <row r="85" spans="1:15" x14ac:dyDescent="0.25">
      <c r="A85" s="794"/>
      <c r="B85" s="877"/>
      <c r="C85" s="784"/>
      <c r="D85" s="784"/>
      <c r="E85" s="222" t="s">
        <v>259</v>
      </c>
      <c r="F85" s="224" t="s">
        <v>611</v>
      </c>
      <c r="G85" s="908" t="s">
        <v>267</v>
      </c>
      <c r="H85" s="225">
        <v>619181.04</v>
      </c>
      <c r="I85" s="782" t="s">
        <v>449</v>
      </c>
      <c r="J85" s="226" t="s">
        <v>449</v>
      </c>
      <c r="K85" s="781"/>
      <c r="L85" s="858"/>
      <c r="M85" s="859"/>
      <c r="N85" s="860"/>
      <c r="O85" s="256"/>
    </row>
    <row r="86" spans="1:15" x14ac:dyDescent="0.25">
      <c r="A86" s="794"/>
      <c r="B86" s="877"/>
      <c r="C86" s="784"/>
      <c r="D86" s="784"/>
      <c r="E86" s="222" t="s">
        <v>612</v>
      </c>
      <c r="F86" s="224" t="s">
        <v>613</v>
      </c>
      <c r="G86" s="909"/>
      <c r="H86" s="225">
        <v>530043.24</v>
      </c>
      <c r="I86" s="861"/>
      <c r="J86" s="226" t="s">
        <v>524</v>
      </c>
      <c r="K86" s="222" t="s">
        <v>460</v>
      </c>
      <c r="L86" s="858"/>
      <c r="M86" s="859"/>
      <c r="N86" s="860"/>
      <c r="O86" s="256"/>
    </row>
    <row r="87" spans="1:15" x14ac:dyDescent="0.25">
      <c r="A87" s="794"/>
      <c r="B87" s="877"/>
      <c r="C87" s="784"/>
      <c r="D87" s="784"/>
      <c r="E87" s="222" t="s">
        <v>612</v>
      </c>
      <c r="F87" s="224" t="s">
        <v>614</v>
      </c>
      <c r="G87" s="909"/>
      <c r="H87" s="225">
        <v>3200422.12</v>
      </c>
      <c r="I87" s="861"/>
      <c r="J87" s="226" t="s">
        <v>615</v>
      </c>
      <c r="K87" s="222" t="s">
        <v>455</v>
      </c>
      <c r="L87" s="858"/>
      <c r="M87" s="859"/>
      <c r="N87" s="860"/>
      <c r="O87" s="256"/>
    </row>
    <row r="88" spans="1:15" x14ac:dyDescent="0.25">
      <c r="A88" s="794"/>
      <c r="B88" s="877"/>
      <c r="C88" s="784"/>
      <c r="D88" s="784"/>
      <c r="E88" s="222" t="s">
        <v>259</v>
      </c>
      <c r="F88" s="224" t="s">
        <v>616</v>
      </c>
      <c r="G88" s="909"/>
      <c r="H88" s="225">
        <v>8117127.21</v>
      </c>
      <c r="I88" s="861"/>
      <c r="J88" s="226" t="s">
        <v>617</v>
      </c>
      <c r="K88" s="780" t="s">
        <v>440</v>
      </c>
      <c r="L88" s="858"/>
      <c r="M88" s="859"/>
      <c r="N88" s="860"/>
      <c r="O88" s="256"/>
    </row>
    <row r="89" spans="1:15" x14ac:dyDescent="0.25">
      <c r="A89" s="794"/>
      <c r="B89" s="877"/>
      <c r="C89" s="784"/>
      <c r="D89" s="784"/>
      <c r="E89" s="222" t="s">
        <v>259</v>
      </c>
      <c r="F89" s="224" t="s">
        <v>618</v>
      </c>
      <c r="G89" s="909"/>
      <c r="H89" s="225">
        <v>414697.32</v>
      </c>
      <c r="I89" s="861"/>
      <c r="J89" s="226" t="s">
        <v>524</v>
      </c>
      <c r="K89" s="781"/>
      <c r="L89" s="858"/>
      <c r="M89" s="859"/>
      <c r="N89" s="860"/>
      <c r="O89" s="256"/>
    </row>
    <row r="90" spans="1:15" x14ac:dyDescent="0.25">
      <c r="A90" s="794"/>
      <c r="B90" s="877"/>
      <c r="C90" s="784"/>
      <c r="D90" s="784"/>
      <c r="E90" s="222" t="s">
        <v>619</v>
      </c>
      <c r="F90" s="224" t="s">
        <v>620</v>
      </c>
      <c r="G90" s="909"/>
      <c r="H90" s="225">
        <v>4437283.9110000003</v>
      </c>
      <c r="I90" s="861"/>
      <c r="J90" s="226" t="s">
        <v>482</v>
      </c>
      <c r="K90" s="222" t="s">
        <v>449</v>
      </c>
      <c r="L90" s="858"/>
      <c r="M90" s="859"/>
      <c r="N90" s="860"/>
      <c r="O90" s="256"/>
    </row>
    <row r="91" spans="1:15" x14ac:dyDescent="0.25">
      <c r="A91" s="794"/>
      <c r="B91" s="877"/>
      <c r="C91" s="784"/>
      <c r="D91" s="784"/>
      <c r="E91" s="222" t="s">
        <v>621</v>
      </c>
      <c r="F91" s="224" t="s">
        <v>622</v>
      </c>
      <c r="G91" s="909"/>
      <c r="H91" s="225">
        <v>12066999.04284</v>
      </c>
      <c r="I91" s="861"/>
      <c r="J91" s="226" t="s">
        <v>450</v>
      </c>
      <c r="K91" s="222" t="s">
        <v>446</v>
      </c>
      <c r="L91" s="844"/>
      <c r="M91" s="845"/>
      <c r="N91" s="846"/>
      <c r="O91" s="256"/>
    </row>
    <row r="92" spans="1:15" x14ac:dyDescent="0.25">
      <c r="A92" s="794"/>
      <c r="B92" s="877"/>
      <c r="C92" s="784"/>
      <c r="D92" s="784"/>
      <c r="E92" s="229">
        <v>42589</v>
      </c>
      <c r="F92" s="224" t="s">
        <v>623</v>
      </c>
      <c r="G92" s="909"/>
      <c r="H92" s="225">
        <v>26258054.510000002</v>
      </c>
      <c r="I92" s="861"/>
      <c r="J92" s="782" t="s">
        <v>449</v>
      </c>
      <c r="K92" s="780" t="s">
        <v>460</v>
      </c>
      <c r="L92" s="786"/>
      <c r="M92" s="786"/>
      <c r="N92" s="787"/>
      <c r="O92" s="256"/>
    </row>
    <row r="93" spans="1:15" x14ac:dyDescent="0.25">
      <c r="A93" s="794"/>
      <c r="B93" s="927"/>
      <c r="C93" s="781"/>
      <c r="D93" s="781"/>
      <c r="E93" s="229">
        <v>42589</v>
      </c>
      <c r="F93" s="224" t="s">
        <v>260</v>
      </c>
      <c r="G93" s="924"/>
      <c r="H93" s="225">
        <v>37482651.899999999</v>
      </c>
      <c r="I93" s="783"/>
      <c r="J93" s="783"/>
      <c r="K93" s="781"/>
      <c r="L93" s="786"/>
      <c r="M93" s="786"/>
      <c r="N93" s="787"/>
      <c r="O93" s="256"/>
    </row>
    <row r="94" spans="1:15" x14ac:dyDescent="0.25">
      <c r="A94" s="794"/>
      <c r="B94" s="876" t="s">
        <v>624</v>
      </c>
      <c r="C94" s="780" t="s">
        <v>6</v>
      </c>
      <c r="D94" s="780" t="s">
        <v>6</v>
      </c>
      <c r="E94" s="229">
        <v>42377</v>
      </c>
      <c r="F94" s="224" t="s">
        <v>625</v>
      </c>
      <c r="G94" s="908" t="s">
        <v>626</v>
      </c>
      <c r="H94" s="225">
        <v>11900000</v>
      </c>
      <c r="I94" s="782" t="s">
        <v>446</v>
      </c>
      <c r="J94" s="782" t="s">
        <v>449</v>
      </c>
      <c r="K94" s="780" t="s">
        <v>547</v>
      </c>
      <c r="L94" s="841" t="s">
        <v>627</v>
      </c>
      <c r="M94" s="842"/>
      <c r="N94" s="843"/>
      <c r="O94" s="256"/>
    </row>
    <row r="95" spans="1:15" x14ac:dyDescent="0.25">
      <c r="A95" s="794"/>
      <c r="B95" s="877"/>
      <c r="C95" s="784"/>
      <c r="D95" s="784"/>
      <c r="E95" s="229">
        <v>42377</v>
      </c>
      <c r="F95" s="224" t="s">
        <v>261</v>
      </c>
      <c r="G95" s="909"/>
      <c r="H95" s="225">
        <v>300000</v>
      </c>
      <c r="I95" s="861"/>
      <c r="J95" s="861"/>
      <c r="K95" s="784"/>
      <c r="L95" s="858"/>
      <c r="M95" s="859"/>
      <c r="N95" s="860"/>
      <c r="O95" s="256"/>
    </row>
    <row r="96" spans="1:15" x14ac:dyDescent="0.25">
      <c r="A96" s="794"/>
      <c r="B96" s="877"/>
      <c r="C96" s="784"/>
      <c r="D96" s="784"/>
      <c r="E96" s="229">
        <v>42377</v>
      </c>
      <c r="F96" s="224" t="s">
        <v>262</v>
      </c>
      <c r="G96" s="909"/>
      <c r="H96" s="225">
        <v>1000000</v>
      </c>
      <c r="I96" s="861"/>
      <c r="J96" s="861"/>
      <c r="K96" s="784"/>
      <c r="L96" s="858"/>
      <c r="M96" s="859"/>
      <c r="N96" s="860"/>
      <c r="O96" s="256"/>
    </row>
    <row r="97" spans="1:15" x14ac:dyDescent="0.25">
      <c r="A97" s="794"/>
      <c r="B97" s="877"/>
      <c r="C97" s="784"/>
      <c r="D97" s="784"/>
      <c r="E97" s="229">
        <v>42377</v>
      </c>
      <c r="F97" s="224" t="s">
        <v>628</v>
      </c>
      <c r="G97" s="909"/>
      <c r="H97" s="225">
        <v>1000000</v>
      </c>
      <c r="I97" s="861"/>
      <c r="J97" s="861"/>
      <c r="K97" s="784"/>
      <c r="L97" s="858"/>
      <c r="M97" s="859"/>
      <c r="N97" s="860"/>
      <c r="O97" s="256"/>
    </row>
    <row r="98" spans="1:15" x14ac:dyDescent="0.25">
      <c r="A98" s="794"/>
      <c r="B98" s="877"/>
      <c r="C98" s="784"/>
      <c r="D98" s="784"/>
      <c r="E98" s="229">
        <v>42377</v>
      </c>
      <c r="F98" s="224" t="s">
        <v>629</v>
      </c>
      <c r="G98" s="909"/>
      <c r="H98" s="225">
        <v>18000000</v>
      </c>
      <c r="I98" s="861"/>
      <c r="J98" s="861"/>
      <c r="K98" s="781"/>
      <c r="L98" s="858"/>
      <c r="M98" s="859"/>
      <c r="N98" s="860"/>
      <c r="O98" s="256"/>
    </row>
    <row r="99" spans="1:15" x14ac:dyDescent="0.25">
      <c r="A99" s="794"/>
      <c r="B99" s="877"/>
      <c r="C99" s="784"/>
      <c r="D99" s="784"/>
      <c r="E99" s="229">
        <v>42408</v>
      </c>
      <c r="F99" s="224" t="s">
        <v>630</v>
      </c>
      <c r="G99" s="924"/>
      <c r="H99" s="225">
        <v>4250000</v>
      </c>
      <c r="I99" s="861"/>
      <c r="J99" s="783"/>
      <c r="K99" s="222" t="s">
        <v>440</v>
      </c>
      <c r="L99" s="844"/>
      <c r="M99" s="845"/>
      <c r="N99" s="846"/>
      <c r="O99" s="256"/>
    </row>
    <row r="100" spans="1:15" ht="15.75" thickBot="1" x14ac:dyDescent="0.3">
      <c r="A100" s="795"/>
      <c r="B100" s="878"/>
      <c r="C100" s="866"/>
      <c r="D100" s="866"/>
      <c r="E100" s="232" t="s">
        <v>631</v>
      </c>
      <c r="F100" s="234" t="s">
        <v>632</v>
      </c>
      <c r="G100" s="237" t="s">
        <v>633</v>
      </c>
      <c r="H100" s="235">
        <v>2380000</v>
      </c>
      <c r="I100" s="891"/>
      <c r="J100" s="236" t="s">
        <v>450</v>
      </c>
      <c r="K100" s="232" t="s">
        <v>460</v>
      </c>
      <c r="L100" s="804"/>
      <c r="M100" s="804"/>
      <c r="N100" s="805"/>
      <c r="O100" s="256"/>
    </row>
    <row r="101" spans="1:15" s="413" customFormat="1" ht="15.75" thickBot="1" x14ac:dyDescent="0.3">
      <c r="A101" s="410" t="s">
        <v>24</v>
      </c>
      <c r="B101" s="435"/>
      <c r="C101" s="430"/>
      <c r="D101" s="430"/>
      <c r="E101" s="430"/>
      <c r="F101" s="442"/>
      <c r="G101" s="438"/>
      <c r="H101" s="439">
        <f>SUM(H4:H100)</f>
        <v>1514907739.0336399</v>
      </c>
      <c r="I101" s="443"/>
      <c r="J101" s="443"/>
      <c r="K101" s="430"/>
      <c r="L101" s="411"/>
      <c r="M101" s="411"/>
      <c r="N101" s="412"/>
      <c r="O101" s="444"/>
    </row>
    <row r="102" spans="1:15" ht="75" x14ac:dyDescent="0.25">
      <c r="A102" s="869" t="s">
        <v>11</v>
      </c>
      <c r="B102" s="305" t="s">
        <v>811</v>
      </c>
      <c r="C102" s="306" t="s">
        <v>638</v>
      </c>
      <c r="D102" s="307" t="s">
        <v>639</v>
      </c>
      <c r="E102" s="307" t="s">
        <v>810</v>
      </c>
      <c r="F102" s="307" t="s">
        <v>640</v>
      </c>
      <c r="G102" s="220" t="s">
        <v>641</v>
      </c>
      <c r="H102" s="218">
        <v>22138296.75</v>
      </c>
      <c r="I102" s="785" t="s">
        <v>71</v>
      </c>
      <c r="J102" s="785" t="s">
        <v>71</v>
      </c>
      <c r="K102" s="785" t="s">
        <v>71</v>
      </c>
      <c r="L102" s="882" t="s">
        <v>642</v>
      </c>
      <c r="M102" s="882"/>
      <c r="N102" s="883"/>
    </row>
    <row r="103" spans="1:15" x14ac:dyDescent="0.25">
      <c r="A103" s="870"/>
      <c r="B103" s="876">
        <v>4</v>
      </c>
      <c r="C103" s="780">
        <v>4</v>
      </c>
      <c r="D103" s="780" t="s">
        <v>649</v>
      </c>
      <c r="E103" s="879" t="s">
        <v>317</v>
      </c>
      <c r="F103" s="277" t="s">
        <v>643</v>
      </c>
      <c r="G103" s="908" t="s">
        <v>310</v>
      </c>
      <c r="H103" s="225">
        <v>28140477.399999999</v>
      </c>
      <c r="I103" s="784"/>
      <c r="J103" s="784"/>
      <c r="K103" s="784"/>
      <c r="L103" s="884" t="s">
        <v>642</v>
      </c>
      <c r="M103" s="884"/>
      <c r="N103" s="885"/>
    </row>
    <row r="104" spans="1:15" x14ac:dyDescent="0.25">
      <c r="A104" s="870"/>
      <c r="B104" s="877"/>
      <c r="C104" s="784"/>
      <c r="D104" s="784"/>
      <c r="E104" s="880"/>
      <c r="F104" s="277" t="s">
        <v>644</v>
      </c>
      <c r="G104" s="909"/>
      <c r="H104" s="225">
        <v>6978838.2999999998</v>
      </c>
      <c r="I104" s="784"/>
      <c r="J104" s="784"/>
      <c r="K104" s="784"/>
      <c r="L104" s="884" t="s">
        <v>645</v>
      </c>
      <c r="M104" s="884"/>
      <c r="N104" s="885"/>
      <c r="O104" s="257"/>
    </row>
    <row r="105" spans="1:15" x14ac:dyDescent="0.25">
      <c r="A105" s="870"/>
      <c r="B105" s="877"/>
      <c r="C105" s="784"/>
      <c r="D105" s="784"/>
      <c r="E105" s="880"/>
      <c r="F105" s="277" t="s">
        <v>646</v>
      </c>
      <c r="G105" s="909"/>
      <c r="H105" s="225">
        <v>4277352.1499999994</v>
      </c>
      <c r="I105" s="781"/>
      <c r="J105" s="781"/>
      <c r="K105" s="781"/>
      <c r="L105" s="884" t="s">
        <v>645</v>
      </c>
      <c r="M105" s="884"/>
      <c r="N105" s="885"/>
      <c r="O105" s="257"/>
    </row>
    <row r="106" spans="1:15" ht="15.75" thickBot="1" x14ac:dyDescent="0.3">
      <c r="A106" s="871"/>
      <c r="B106" s="878"/>
      <c r="C106" s="866"/>
      <c r="D106" s="866"/>
      <c r="E106" s="881"/>
      <c r="F106" s="308" t="s">
        <v>647</v>
      </c>
      <c r="G106" s="910"/>
      <c r="H106" s="235">
        <v>37320251.600000001</v>
      </c>
      <c r="I106" s="394" t="s">
        <v>450</v>
      </c>
      <c r="J106" s="232" t="s">
        <v>450</v>
      </c>
      <c r="K106" s="232" t="s">
        <v>489</v>
      </c>
      <c r="L106" s="912" t="s">
        <v>648</v>
      </c>
      <c r="M106" s="912"/>
      <c r="N106" s="913"/>
    </row>
    <row r="107" spans="1:15" s="413" customFormat="1" ht="15.75" thickBot="1" x14ac:dyDescent="0.3">
      <c r="A107" s="409" t="s">
        <v>24</v>
      </c>
      <c r="B107" s="435"/>
      <c r="C107" s="430"/>
      <c r="D107" s="430"/>
      <c r="E107" s="436"/>
      <c r="F107" s="437"/>
      <c r="G107" s="438"/>
      <c r="H107" s="439">
        <f>SUM(H102:H106)</f>
        <v>98855216.199999988</v>
      </c>
      <c r="I107" s="440"/>
      <c r="J107" s="430"/>
      <c r="K107" s="430"/>
      <c r="L107" s="437"/>
      <c r="M107" s="437"/>
      <c r="N107" s="441"/>
    </row>
    <row r="108" spans="1:15" ht="16.5" customHeight="1" x14ac:dyDescent="0.25">
      <c r="A108" s="793" t="s">
        <v>108</v>
      </c>
      <c r="B108" s="312" t="s">
        <v>800</v>
      </c>
      <c r="C108" s="872">
        <v>1</v>
      </c>
      <c r="D108" s="313">
        <v>42401</v>
      </c>
      <c r="E108" s="276" t="s">
        <v>801</v>
      </c>
      <c r="F108" s="874" t="s">
        <v>650</v>
      </c>
      <c r="G108" s="888" t="s">
        <v>651</v>
      </c>
      <c r="H108" s="875">
        <v>27250000</v>
      </c>
      <c r="I108" s="785" t="s">
        <v>449</v>
      </c>
      <c r="J108" s="785" t="s">
        <v>449</v>
      </c>
      <c r="K108" s="837" t="s">
        <v>662</v>
      </c>
      <c r="L108" s="856"/>
      <c r="M108" s="856"/>
      <c r="N108" s="857"/>
    </row>
    <row r="109" spans="1:15" x14ac:dyDescent="0.25">
      <c r="A109" s="794"/>
      <c r="B109" s="304">
        <v>2</v>
      </c>
      <c r="C109" s="873"/>
      <c r="D109" s="278">
        <v>42402</v>
      </c>
      <c r="E109" s="279" t="s">
        <v>802</v>
      </c>
      <c r="F109" s="806"/>
      <c r="G109" s="889"/>
      <c r="H109" s="803"/>
      <c r="I109" s="784"/>
      <c r="J109" s="784"/>
      <c r="K109" s="838"/>
      <c r="L109" s="280"/>
      <c r="M109" s="281"/>
      <c r="N109" s="282"/>
    </row>
    <row r="110" spans="1:15" x14ac:dyDescent="0.25">
      <c r="A110" s="794"/>
      <c r="B110" s="898" t="s">
        <v>812</v>
      </c>
      <c r="C110" s="901">
        <v>1</v>
      </c>
      <c r="D110" s="904" t="s">
        <v>813</v>
      </c>
      <c r="E110" s="907" t="s">
        <v>814</v>
      </c>
      <c r="F110" s="806" t="s">
        <v>652</v>
      </c>
      <c r="G110" s="889"/>
      <c r="H110" s="803">
        <v>17760000</v>
      </c>
      <c r="I110" s="784"/>
      <c r="J110" s="784"/>
      <c r="K110" s="838"/>
      <c r="L110" s="786"/>
      <c r="M110" s="786"/>
      <c r="N110" s="787"/>
    </row>
    <row r="111" spans="1:15" ht="12" customHeight="1" x14ac:dyDescent="0.25">
      <c r="A111" s="794"/>
      <c r="B111" s="899"/>
      <c r="C111" s="902"/>
      <c r="D111" s="905"/>
      <c r="E111" s="889"/>
      <c r="F111" s="806"/>
      <c r="G111" s="889"/>
      <c r="H111" s="803"/>
      <c r="I111" s="784"/>
      <c r="J111" s="784"/>
      <c r="K111" s="838"/>
      <c r="L111" s="786"/>
      <c r="M111" s="786"/>
      <c r="N111" s="787"/>
    </row>
    <row r="112" spans="1:15" x14ac:dyDescent="0.25">
      <c r="A112" s="794"/>
      <c r="B112" s="899"/>
      <c r="C112" s="902"/>
      <c r="D112" s="905"/>
      <c r="E112" s="889"/>
      <c r="F112" s="806" t="s">
        <v>653</v>
      </c>
      <c r="G112" s="889"/>
      <c r="H112" s="803">
        <v>14542000</v>
      </c>
      <c r="I112" s="784"/>
      <c r="J112" s="784"/>
      <c r="K112" s="838"/>
      <c r="L112" s="786"/>
      <c r="M112" s="786"/>
      <c r="N112" s="787"/>
    </row>
    <row r="113" spans="1:14" x14ac:dyDescent="0.25">
      <c r="A113" s="794"/>
      <c r="B113" s="900"/>
      <c r="C113" s="903"/>
      <c r="D113" s="906"/>
      <c r="E113" s="890"/>
      <c r="F113" s="806"/>
      <c r="G113" s="890"/>
      <c r="H113" s="803"/>
      <c r="I113" s="784"/>
      <c r="J113" s="784"/>
      <c r="K113" s="838"/>
      <c r="L113" s="786"/>
      <c r="M113" s="786"/>
      <c r="N113" s="787"/>
    </row>
    <row r="114" spans="1:14" x14ac:dyDescent="0.25">
      <c r="A114" s="794"/>
      <c r="B114" s="304">
        <v>3</v>
      </c>
      <c r="C114" s="279">
        <v>3</v>
      </c>
      <c r="D114" s="283">
        <v>42432</v>
      </c>
      <c r="E114" s="284" t="s">
        <v>803</v>
      </c>
      <c r="F114" s="285" t="s">
        <v>654</v>
      </c>
      <c r="G114" s="907" t="s">
        <v>655</v>
      </c>
      <c r="H114" s="388">
        <v>6998529</v>
      </c>
      <c r="I114" s="784"/>
      <c r="J114" s="784"/>
      <c r="K114" s="839"/>
      <c r="L114" s="786"/>
      <c r="M114" s="786"/>
      <c r="N114" s="787"/>
    </row>
    <row r="115" spans="1:14" x14ac:dyDescent="0.25">
      <c r="A115" s="794"/>
      <c r="B115" s="304">
        <v>4</v>
      </c>
      <c r="C115" s="279">
        <v>3</v>
      </c>
      <c r="D115" s="283">
        <v>42373</v>
      </c>
      <c r="E115" s="288" t="s">
        <v>804</v>
      </c>
      <c r="F115" s="285" t="s">
        <v>656</v>
      </c>
      <c r="G115" s="890"/>
      <c r="H115" s="388">
        <v>12866553</v>
      </c>
      <c r="I115" s="784"/>
      <c r="J115" s="784"/>
      <c r="K115" s="867" t="s">
        <v>820</v>
      </c>
      <c r="L115" s="786"/>
      <c r="M115" s="786"/>
      <c r="N115" s="787"/>
    </row>
    <row r="116" spans="1:14" x14ac:dyDescent="0.25">
      <c r="A116" s="794"/>
      <c r="B116" s="892" t="s">
        <v>805</v>
      </c>
      <c r="C116" s="895" t="s">
        <v>805</v>
      </c>
      <c r="D116" s="895" t="s">
        <v>815</v>
      </c>
      <c r="E116" s="831" t="s">
        <v>816</v>
      </c>
      <c r="F116" s="786" t="s">
        <v>657</v>
      </c>
      <c r="G116" s="911" t="s">
        <v>658</v>
      </c>
      <c r="H116" s="803">
        <v>31000000</v>
      </c>
      <c r="I116" s="784"/>
      <c r="J116" s="784"/>
      <c r="K116" s="838"/>
      <c r="L116" s="786"/>
      <c r="M116" s="786"/>
      <c r="N116" s="787"/>
    </row>
    <row r="117" spans="1:14" ht="10.5" customHeight="1" x14ac:dyDescent="0.25">
      <c r="A117" s="794"/>
      <c r="B117" s="893"/>
      <c r="C117" s="896"/>
      <c r="D117" s="896"/>
      <c r="E117" s="831"/>
      <c r="F117" s="786"/>
      <c r="G117" s="911"/>
      <c r="H117" s="803"/>
      <c r="I117" s="781"/>
      <c r="J117" s="781"/>
      <c r="K117" s="839"/>
      <c r="L117" s="786"/>
      <c r="M117" s="786"/>
      <c r="N117" s="787"/>
    </row>
    <row r="118" spans="1:14" x14ac:dyDescent="0.25">
      <c r="A118" s="794"/>
      <c r="B118" s="893"/>
      <c r="C118" s="896"/>
      <c r="D118" s="896"/>
      <c r="E118" s="833" t="s">
        <v>806</v>
      </c>
      <c r="F118" s="786" t="s">
        <v>659</v>
      </c>
      <c r="G118" s="802" t="s">
        <v>655</v>
      </c>
      <c r="H118" s="803">
        <v>38070000</v>
      </c>
      <c r="I118" s="770" t="s">
        <v>455</v>
      </c>
      <c r="J118" s="629" t="s">
        <v>455</v>
      </c>
      <c r="K118" s="629" t="s">
        <v>820</v>
      </c>
      <c r="L118" s="786"/>
      <c r="M118" s="786"/>
      <c r="N118" s="787"/>
    </row>
    <row r="119" spans="1:14" ht="10.5" customHeight="1" x14ac:dyDescent="0.25">
      <c r="A119" s="794"/>
      <c r="B119" s="894"/>
      <c r="C119" s="897"/>
      <c r="D119" s="897"/>
      <c r="E119" s="833"/>
      <c r="F119" s="786"/>
      <c r="G119" s="802"/>
      <c r="H119" s="803"/>
      <c r="I119" s="770"/>
      <c r="J119" s="629"/>
      <c r="K119" s="629"/>
      <c r="L119" s="786"/>
      <c r="M119" s="786"/>
      <c r="N119" s="787"/>
    </row>
    <row r="120" spans="1:14" ht="30" x14ac:dyDescent="0.25">
      <c r="A120" s="794"/>
      <c r="B120" s="829" t="s">
        <v>800</v>
      </c>
      <c r="C120" s="831" t="s">
        <v>809</v>
      </c>
      <c r="D120" s="904" t="s">
        <v>807</v>
      </c>
      <c r="E120" s="833" t="s">
        <v>808</v>
      </c>
      <c r="F120" s="280" t="s">
        <v>660</v>
      </c>
      <c r="G120" s="907" t="s">
        <v>661</v>
      </c>
      <c r="H120" s="388">
        <v>15000000</v>
      </c>
      <c r="I120" s="780" t="s">
        <v>446</v>
      </c>
      <c r="J120" s="780" t="s">
        <v>449</v>
      </c>
      <c r="K120" s="867" t="s">
        <v>662</v>
      </c>
      <c r="L120" s="786"/>
      <c r="M120" s="786"/>
      <c r="N120" s="787"/>
    </row>
    <row r="121" spans="1:14" ht="30" x14ac:dyDescent="0.25">
      <c r="A121" s="794"/>
      <c r="B121" s="829"/>
      <c r="C121" s="831"/>
      <c r="D121" s="905"/>
      <c r="E121" s="833"/>
      <c r="F121" s="280" t="s">
        <v>663</v>
      </c>
      <c r="G121" s="889"/>
      <c r="H121" s="388">
        <v>35000000</v>
      </c>
      <c r="I121" s="784"/>
      <c r="J121" s="784"/>
      <c r="K121" s="838"/>
      <c r="L121" s="786"/>
      <c r="M121" s="786"/>
      <c r="N121" s="787"/>
    </row>
    <row r="122" spans="1:14" x14ac:dyDescent="0.25">
      <c r="A122" s="794"/>
      <c r="B122" s="829"/>
      <c r="C122" s="831"/>
      <c r="D122" s="905"/>
      <c r="E122" s="833"/>
      <c r="F122" s="280" t="s">
        <v>664</v>
      </c>
      <c r="G122" s="889"/>
      <c r="H122" s="388">
        <v>34000000</v>
      </c>
      <c r="I122" s="784"/>
      <c r="J122" s="784"/>
      <c r="K122" s="838"/>
      <c r="L122" s="786"/>
      <c r="M122" s="786"/>
      <c r="N122" s="787"/>
    </row>
    <row r="123" spans="1:14" x14ac:dyDescent="0.25">
      <c r="A123" s="794"/>
      <c r="B123" s="829"/>
      <c r="C123" s="831"/>
      <c r="D123" s="905"/>
      <c r="E123" s="833"/>
      <c r="F123" s="280" t="s">
        <v>665</v>
      </c>
      <c r="G123" s="889"/>
      <c r="H123" s="388">
        <v>38250000</v>
      </c>
      <c r="I123" s="781"/>
      <c r="J123" s="784"/>
      <c r="K123" s="838"/>
      <c r="L123" s="786"/>
      <c r="M123" s="786"/>
      <c r="N123" s="787"/>
    </row>
    <row r="124" spans="1:14" ht="40.5" customHeight="1" thickBot="1" x14ac:dyDescent="0.3">
      <c r="A124" s="795"/>
      <c r="B124" s="830"/>
      <c r="C124" s="832"/>
      <c r="D124" s="934"/>
      <c r="E124" s="314" t="s">
        <v>348</v>
      </c>
      <c r="F124" s="296" t="s">
        <v>666</v>
      </c>
      <c r="G124" s="886"/>
      <c r="H124" s="318">
        <v>3000000</v>
      </c>
      <c r="I124" s="232" t="s">
        <v>449</v>
      </c>
      <c r="J124" s="866"/>
      <c r="K124" s="868"/>
      <c r="L124" s="804"/>
      <c r="M124" s="804"/>
      <c r="N124" s="805"/>
    </row>
    <row r="125" spans="1:14" s="413" customFormat="1" ht="27.75" customHeight="1" thickBot="1" x14ac:dyDescent="0.3">
      <c r="A125" s="409" t="s">
        <v>24</v>
      </c>
      <c r="B125" s="425"/>
      <c r="C125" s="426"/>
      <c r="D125" s="427"/>
      <c r="E125" s="427"/>
      <c r="F125" s="411"/>
      <c r="G125" s="428"/>
      <c r="H125" s="429">
        <f>SUM(H108:H124)</f>
        <v>273737082</v>
      </c>
      <c r="I125" s="430"/>
      <c r="J125" s="430"/>
      <c r="K125" s="431"/>
      <c r="L125" s="432"/>
      <c r="M125" s="433"/>
      <c r="N125" s="434"/>
    </row>
    <row r="126" spans="1:14" x14ac:dyDescent="0.25">
      <c r="A126" s="680" t="s">
        <v>19</v>
      </c>
      <c r="B126" s="834">
        <v>1</v>
      </c>
      <c r="C126" s="837">
        <v>11</v>
      </c>
      <c r="D126" s="931">
        <v>42562</v>
      </c>
      <c r="E126" s="837" t="s">
        <v>397</v>
      </c>
      <c r="F126" s="309" t="s">
        <v>667</v>
      </c>
      <c r="G126" s="888" t="s">
        <v>668</v>
      </c>
      <c r="H126" s="319">
        <v>8219451</v>
      </c>
      <c r="I126" s="310" t="s">
        <v>446</v>
      </c>
      <c r="J126" s="310" t="s">
        <v>482</v>
      </c>
      <c r="K126" s="311" t="s">
        <v>823</v>
      </c>
      <c r="L126" s="826" t="s">
        <v>670</v>
      </c>
      <c r="M126" s="827"/>
      <c r="N126" s="828"/>
    </row>
    <row r="127" spans="1:14" x14ac:dyDescent="0.25">
      <c r="A127" s="672"/>
      <c r="B127" s="835"/>
      <c r="C127" s="838"/>
      <c r="D127" s="932"/>
      <c r="E127" s="838"/>
      <c r="F127" s="285" t="s">
        <v>671</v>
      </c>
      <c r="G127" s="889"/>
      <c r="H127" s="320">
        <v>28228418</v>
      </c>
      <c r="I127" s="289" t="s">
        <v>440</v>
      </c>
      <c r="J127" s="310" t="s">
        <v>482</v>
      </c>
      <c r="K127" s="310" t="s">
        <v>475</v>
      </c>
      <c r="L127" s="820"/>
      <c r="M127" s="821"/>
      <c r="N127" s="822"/>
    </row>
    <row r="128" spans="1:14" ht="30" x14ac:dyDescent="0.25">
      <c r="A128" s="672"/>
      <c r="B128" s="835"/>
      <c r="C128" s="838"/>
      <c r="D128" s="932"/>
      <c r="E128" s="838"/>
      <c r="F128" s="285" t="s">
        <v>673</v>
      </c>
      <c r="G128" s="890"/>
      <c r="H128" s="320">
        <v>5479634</v>
      </c>
      <c r="I128" s="289" t="s">
        <v>440</v>
      </c>
      <c r="J128" s="289" t="s">
        <v>440</v>
      </c>
      <c r="K128" s="310" t="s">
        <v>475</v>
      </c>
      <c r="L128" s="820"/>
      <c r="M128" s="821"/>
      <c r="N128" s="822"/>
    </row>
    <row r="129" spans="1:14" ht="75" x14ac:dyDescent="0.25">
      <c r="A129" s="672"/>
      <c r="B129" s="835"/>
      <c r="C129" s="838"/>
      <c r="D129" s="932"/>
      <c r="E129" s="838"/>
      <c r="F129" s="285" t="s">
        <v>674</v>
      </c>
      <c r="G129" s="286" t="s">
        <v>675</v>
      </c>
      <c r="H129" s="320">
        <v>1660495</v>
      </c>
      <c r="I129" s="310" t="s">
        <v>446</v>
      </c>
      <c r="J129" s="310" t="s">
        <v>446</v>
      </c>
      <c r="K129" s="290" t="s">
        <v>541</v>
      </c>
      <c r="L129" s="820"/>
      <c r="M129" s="821"/>
      <c r="N129" s="822"/>
    </row>
    <row r="130" spans="1:14" ht="30" x14ac:dyDescent="0.25">
      <c r="A130" s="672"/>
      <c r="B130" s="835"/>
      <c r="C130" s="838"/>
      <c r="D130" s="932"/>
      <c r="E130" s="838"/>
      <c r="F130" s="285" t="s">
        <v>676</v>
      </c>
      <c r="G130" s="286" t="s">
        <v>677</v>
      </c>
      <c r="H130" s="320">
        <v>12466167</v>
      </c>
      <c r="I130" s="310" t="s">
        <v>446</v>
      </c>
      <c r="J130" s="310" t="s">
        <v>446</v>
      </c>
      <c r="K130" s="290" t="s">
        <v>547</v>
      </c>
      <c r="L130" s="820"/>
      <c r="M130" s="821"/>
      <c r="N130" s="822"/>
    </row>
    <row r="131" spans="1:14" ht="63.75" customHeight="1" x14ac:dyDescent="0.25">
      <c r="A131" s="672"/>
      <c r="B131" s="835"/>
      <c r="C131" s="838"/>
      <c r="D131" s="932"/>
      <c r="E131" s="838"/>
      <c r="F131" s="285" t="s">
        <v>678</v>
      </c>
      <c r="G131" s="286" t="s">
        <v>679</v>
      </c>
      <c r="H131" s="320">
        <v>4548096</v>
      </c>
      <c r="I131" s="289" t="s">
        <v>672</v>
      </c>
      <c r="J131" s="289" t="s">
        <v>440</v>
      </c>
      <c r="K131" s="290" t="s">
        <v>441</v>
      </c>
      <c r="L131" s="820"/>
      <c r="M131" s="821"/>
      <c r="N131" s="822"/>
    </row>
    <row r="132" spans="1:14" ht="45" x14ac:dyDescent="0.25">
      <c r="A132" s="672"/>
      <c r="B132" s="835"/>
      <c r="C132" s="838"/>
      <c r="D132" s="932"/>
      <c r="E132" s="839"/>
      <c r="F132" s="285" t="s">
        <v>680</v>
      </c>
      <c r="G132" s="286" t="s">
        <v>681</v>
      </c>
      <c r="H132" s="320">
        <v>3736114</v>
      </c>
      <c r="I132" s="310" t="s">
        <v>446</v>
      </c>
      <c r="J132" s="289" t="s">
        <v>446</v>
      </c>
      <c r="K132" s="290" t="s">
        <v>451</v>
      </c>
      <c r="L132" s="820"/>
      <c r="M132" s="821"/>
      <c r="N132" s="822"/>
    </row>
    <row r="133" spans="1:14" ht="30" x14ac:dyDescent="0.25">
      <c r="A133" s="672"/>
      <c r="B133" s="835"/>
      <c r="C133" s="838"/>
      <c r="D133" s="932"/>
      <c r="E133" s="867" t="s">
        <v>398</v>
      </c>
      <c r="F133" s="285" t="s">
        <v>682</v>
      </c>
      <c r="G133" s="286" t="s">
        <v>655</v>
      </c>
      <c r="H133" s="320">
        <v>5701310</v>
      </c>
      <c r="I133" s="289" t="s">
        <v>672</v>
      </c>
      <c r="J133" s="291" t="s">
        <v>450</v>
      </c>
      <c r="K133" s="292" t="s">
        <v>536</v>
      </c>
      <c r="L133" s="823"/>
      <c r="M133" s="824"/>
      <c r="N133" s="825"/>
    </row>
    <row r="134" spans="1:14" ht="60" x14ac:dyDescent="0.25">
      <c r="A134" s="672"/>
      <c r="B134" s="835"/>
      <c r="C134" s="838"/>
      <c r="D134" s="932"/>
      <c r="E134" s="838"/>
      <c r="F134" s="285" t="s">
        <v>683</v>
      </c>
      <c r="G134" s="286" t="s">
        <v>684</v>
      </c>
      <c r="H134" s="320">
        <v>4019229</v>
      </c>
      <c r="I134" s="310" t="s">
        <v>446</v>
      </c>
      <c r="J134" s="291" t="s">
        <v>450</v>
      </c>
      <c r="K134" s="292" t="s">
        <v>857</v>
      </c>
      <c r="L134" s="817" t="s">
        <v>670</v>
      </c>
      <c r="M134" s="818"/>
      <c r="N134" s="819"/>
    </row>
    <row r="135" spans="1:14" ht="45" x14ac:dyDescent="0.25">
      <c r="A135" s="672"/>
      <c r="B135" s="835"/>
      <c r="C135" s="838"/>
      <c r="D135" s="932"/>
      <c r="E135" s="838"/>
      <c r="F135" s="285" t="s">
        <v>685</v>
      </c>
      <c r="G135" s="286" t="s">
        <v>668</v>
      </c>
      <c r="H135" s="320">
        <v>1079322</v>
      </c>
      <c r="I135" s="310" t="s">
        <v>446</v>
      </c>
      <c r="J135" s="289" t="s">
        <v>497</v>
      </c>
      <c r="K135" s="290" t="s">
        <v>446</v>
      </c>
      <c r="L135" s="820"/>
      <c r="M135" s="821"/>
      <c r="N135" s="822"/>
    </row>
    <row r="136" spans="1:14" x14ac:dyDescent="0.25">
      <c r="A136" s="672"/>
      <c r="B136" s="835"/>
      <c r="C136" s="838"/>
      <c r="D136" s="932"/>
      <c r="E136" s="838"/>
      <c r="F136" s="285" t="s">
        <v>686</v>
      </c>
      <c r="G136" s="928" t="s">
        <v>687</v>
      </c>
      <c r="H136" s="320">
        <v>1922023</v>
      </c>
      <c r="I136" s="289" t="s">
        <v>672</v>
      </c>
      <c r="J136" s="289" t="s">
        <v>440</v>
      </c>
      <c r="K136" s="290" t="s">
        <v>472</v>
      </c>
      <c r="L136" s="820"/>
      <c r="M136" s="821"/>
      <c r="N136" s="822"/>
    </row>
    <row r="137" spans="1:14" x14ac:dyDescent="0.25">
      <c r="A137" s="672"/>
      <c r="B137" s="835"/>
      <c r="C137" s="838"/>
      <c r="D137" s="932"/>
      <c r="E137" s="838"/>
      <c r="F137" s="285" t="s">
        <v>688</v>
      </c>
      <c r="G137" s="930"/>
      <c r="H137" s="320">
        <v>4760640</v>
      </c>
      <c r="I137" s="289" t="s">
        <v>446</v>
      </c>
      <c r="J137" s="291" t="s">
        <v>450</v>
      </c>
      <c r="K137" s="292" t="s">
        <v>822</v>
      </c>
      <c r="L137" s="820"/>
      <c r="M137" s="821"/>
      <c r="N137" s="822"/>
    </row>
    <row r="138" spans="1:14" ht="45" x14ac:dyDescent="0.25">
      <c r="A138" s="672"/>
      <c r="B138" s="835"/>
      <c r="C138" s="838"/>
      <c r="D138" s="932"/>
      <c r="E138" s="838"/>
      <c r="F138" s="285" t="s">
        <v>689</v>
      </c>
      <c r="G138" s="286" t="s">
        <v>668</v>
      </c>
      <c r="H138" s="320">
        <v>2573768</v>
      </c>
      <c r="I138" s="310" t="s">
        <v>446</v>
      </c>
      <c r="J138" s="310" t="s">
        <v>446</v>
      </c>
      <c r="K138" s="290" t="s">
        <v>541</v>
      </c>
      <c r="L138" s="820"/>
      <c r="M138" s="821"/>
      <c r="N138" s="822"/>
    </row>
    <row r="139" spans="1:14" ht="60" x14ac:dyDescent="0.25">
      <c r="A139" s="672"/>
      <c r="B139" s="835"/>
      <c r="C139" s="838"/>
      <c r="D139" s="932"/>
      <c r="E139" s="839"/>
      <c r="F139" s="285" t="s">
        <v>690</v>
      </c>
      <c r="G139" s="286" t="s">
        <v>691</v>
      </c>
      <c r="H139" s="320">
        <v>319645</v>
      </c>
      <c r="I139" s="289" t="s">
        <v>672</v>
      </c>
      <c r="J139" s="289" t="s">
        <v>672</v>
      </c>
      <c r="K139" s="290" t="s">
        <v>484</v>
      </c>
      <c r="L139" s="820"/>
      <c r="M139" s="821"/>
      <c r="N139" s="822"/>
    </row>
    <row r="140" spans="1:14" ht="45" x14ac:dyDescent="0.25">
      <c r="A140" s="672"/>
      <c r="B140" s="836"/>
      <c r="C140" s="838"/>
      <c r="D140" s="932"/>
      <c r="E140" s="287" t="s">
        <v>399</v>
      </c>
      <c r="F140" s="285" t="s">
        <v>692</v>
      </c>
      <c r="G140" s="286" t="s">
        <v>668</v>
      </c>
      <c r="H140" s="320">
        <v>23496007</v>
      </c>
      <c r="I140" s="310" t="s">
        <v>446</v>
      </c>
      <c r="J140" s="310" t="s">
        <v>446</v>
      </c>
      <c r="K140" s="290" t="s">
        <v>475</v>
      </c>
      <c r="L140" s="820"/>
      <c r="M140" s="821"/>
      <c r="N140" s="822"/>
    </row>
    <row r="141" spans="1:14" x14ac:dyDescent="0.25">
      <c r="A141" s="672"/>
      <c r="B141" s="840">
        <v>2</v>
      </c>
      <c r="C141" s="838"/>
      <c r="D141" s="932"/>
      <c r="E141" s="867" t="s">
        <v>400</v>
      </c>
      <c r="F141" s="285" t="s">
        <v>693</v>
      </c>
      <c r="G141" s="928" t="s">
        <v>694</v>
      </c>
      <c r="H141" s="320">
        <v>4151238</v>
      </c>
      <c r="I141" s="310" t="s">
        <v>446</v>
      </c>
      <c r="J141" s="310" t="s">
        <v>446</v>
      </c>
      <c r="K141" s="290" t="s">
        <v>547</v>
      </c>
      <c r="L141" s="820"/>
      <c r="M141" s="821"/>
      <c r="N141" s="822"/>
    </row>
    <row r="142" spans="1:14" x14ac:dyDescent="0.25">
      <c r="A142" s="672"/>
      <c r="B142" s="836"/>
      <c r="C142" s="838"/>
      <c r="D142" s="932"/>
      <c r="E142" s="839"/>
      <c r="F142" s="285" t="s">
        <v>695</v>
      </c>
      <c r="G142" s="930"/>
      <c r="H142" s="320">
        <v>6641981</v>
      </c>
      <c r="I142" s="289" t="s">
        <v>440</v>
      </c>
      <c r="J142" s="289" t="s">
        <v>440</v>
      </c>
      <c r="K142" s="290" t="s">
        <v>472</v>
      </c>
      <c r="L142" s="820"/>
      <c r="M142" s="821"/>
      <c r="N142" s="822"/>
    </row>
    <row r="143" spans="1:14" x14ac:dyDescent="0.25">
      <c r="A143" s="672"/>
      <c r="B143" s="840">
        <v>1</v>
      </c>
      <c r="C143" s="838"/>
      <c r="D143" s="932"/>
      <c r="E143" s="287" t="s">
        <v>397</v>
      </c>
      <c r="F143" s="285" t="s">
        <v>696</v>
      </c>
      <c r="G143" s="286" t="s">
        <v>697</v>
      </c>
      <c r="H143" s="320">
        <v>1992594</v>
      </c>
      <c r="I143" s="289" t="s">
        <v>440</v>
      </c>
      <c r="J143" s="289" t="s">
        <v>440</v>
      </c>
      <c r="K143" s="290" t="s">
        <v>463</v>
      </c>
      <c r="L143" s="820"/>
      <c r="M143" s="821"/>
      <c r="N143" s="822"/>
    </row>
    <row r="144" spans="1:14" x14ac:dyDescent="0.25">
      <c r="A144" s="672"/>
      <c r="B144" s="835"/>
      <c r="C144" s="838"/>
      <c r="D144" s="932"/>
      <c r="E144" s="867" t="s">
        <v>398</v>
      </c>
      <c r="F144" s="285" t="s">
        <v>698</v>
      </c>
      <c r="G144" s="928" t="s">
        <v>668</v>
      </c>
      <c r="H144" s="320">
        <v>11623466</v>
      </c>
      <c r="I144" s="289" t="s">
        <v>446</v>
      </c>
      <c r="J144" s="289" t="s">
        <v>446</v>
      </c>
      <c r="K144" s="290" t="s">
        <v>823</v>
      </c>
      <c r="L144" s="820"/>
      <c r="M144" s="821"/>
      <c r="N144" s="822"/>
    </row>
    <row r="145" spans="1:14" ht="30" x14ac:dyDescent="0.25">
      <c r="A145" s="672"/>
      <c r="B145" s="835"/>
      <c r="C145" s="838"/>
      <c r="D145" s="932"/>
      <c r="E145" s="839"/>
      <c r="F145" s="285" t="s">
        <v>699</v>
      </c>
      <c r="G145" s="930"/>
      <c r="H145" s="320">
        <v>1660495</v>
      </c>
      <c r="I145" s="289" t="s">
        <v>440</v>
      </c>
      <c r="J145" s="289" t="s">
        <v>440</v>
      </c>
      <c r="K145" s="289" t="s">
        <v>475</v>
      </c>
      <c r="L145" s="820"/>
      <c r="M145" s="821"/>
      <c r="N145" s="822"/>
    </row>
    <row r="146" spans="1:14" ht="60" x14ac:dyDescent="0.25">
      <c r="A146" s="672"/>
      <c r="B146" s="835"/>
      <c r="C146" s="838"/>
      <c r="D146" s="932"/>
      <c r="E146" s="287" t="s">
        <v>397</v>
      </c>
      <c r="F146" s="285" t="s">
        <v>700</v>
      </c>
      <c r="G146" s="286" t="s">
        <v>701</v>
      </c>
      <c r="H146" s="320">
        <v>3570065</v>
      </c>
      <c r="I146" s="289" t="s">
        <v>669</v>
      </c>
      <c r="J146" s="289" t="s">
        <v>669</v>
      </c>
      <c r="K146" s="289" t="s">
        <v>541</v>
      </c>
      <c r="L146" s="820"/>
      <c r="M146" s="821"/>
      <c r="N146" s="822"/>
    </row>
    <row r="147" spans="1:14" ht="45" x14ac:dyDescent="0.25">
      <c r="A147" s="672"/>
      <c r="B147" s="835"/>
      <c r="C147" s="838"/>
      <c r="D147" s="932"/>
      <c r="E147" s="287" t="s">
        <v>398</v>
      </c>
      <c r="F147" s="285" t="s">
        <v>702</v>
      </c>
      <c r="G147" s="286" t="s">
        <v>703</v>
      </c>
      <c r="H147" s="320">
        <v>888365</v>
      </c>
      <c r="I147" s="289" t="s">
        <v>440</v>
      </c>
      <c r="J147" s="289" t="s">
        <v>440</v>
      </c>
      <c r="K147" s="289" t="s">
        <v>515</v>
      </c>
      <c r="L147" s="823"/>
      <c r="M147" s="824"/>
      <c r="N147" s="825"/>
    </row>
    <row r="148" spans="1:14" ht="30" x14ac:dyDescent="0.25">
      <c r="A148" s="672"/>
      <c r="B148" s="835"/>
      <c r="C148" s="838"/>
      <c r="D148" s="932"/>
      <c r="E148" s="287" t="s">
        <v>397</v>
      </c>
      <c r="F148" s="285" t="s">
        <v>704</v>
      </c>
      <c r="G148" s="286" t="s">
        <v>705</v>
      </c>
      <c r="H148" s="320">
        <v>8708466.8805710375</v>
      </c>
      <c r="I148" s="796" t="s">
        <v>457</v>
      </c>
      <c r="J148" s="796" t="s">
        <v>457</v>
      </c>
      <c r="K148" s="289" t="s">
        <v>858</v>
      </c>
      <c r="L148" s="806" t="s">
        <v>670</v>
      </c>
      <c r="M148" s="806"/>
      <c r="N148" s="807"/>
    </row>
    <row r="149" spans="1:14" ht="30" x14ac:dyDescent="0.25">
      <c r="A149" s="672"/>
      <c r="B149" s="836"/>
      <c r="C149" s="838"/>
      <c r="D149" s="932"/>
      <c r="E149" s="287" t="s">
        <v>399</v>
      </c>
      <c r="F149" s="285" t="s">
        <v>706</v>
      </c>
      <c r="G149" s="286" t="s">
        <v>707</v>
      </c>
      <c r="H149" s="320">
        <v>1145741.6622354877</v>
      </c>
      <c r="I149" s="797"/>
      <c r="J149" s="797"/>
      <c r="K149" s="289" t="s">
        <v>541</v>
      </c>
      <c r="L149" s="806" t="s">
        <v>670</v>
      </c>
      <c r="M149" s="806"/>
      <c r="N149" s="807"/>
    </row>
    <row r="150" spans="1:14" x14ac:dyDescent="0.25">
      <c r="A150" s="672"/>
      <c r="B150" s="840">
        <v>2</v>
      </c>
      <c r="C150" s="838"/>
      <c r="D150" s="932"/>
      <c r="E150" s="867" t="s">
        <v>400</v>
      </c>
      <c r="F150" s="285" t="s">
        <v>708</v>
      </c>
      <c r="G150" s="928" t="s">
        <v>694</v>
      </c>
      <c r="H150" s="320">
        <v>5977782.5855764579</v>
      </c>
      <c r="I150" s="797"/>
      <c r="J150" s="797"/>
      <c r="K150" s="289" t="s">
        <v>859</v>
      </c>
      <c r="L150" s="817" t="s">
        <v>670</v>
      </c>
      <c r="M150" s="818"/>
      <c r="N150" s="819"/>
    </row>
    <row r="151" spans="1:14" x14ac:dyDescent="0.25">
      <c r="A151" s="672"/>
      <c r="B151" s="835"/>
      <c r="C151" s="838"/>
      <c r="D151" s="932"/>
      <c r="E151" s="838"/>
      <c r="F151" s="285" t="s">
        <v>709</v>
      </c>
      <c r="G151" s="929"/>
      <c r="H151" s="320">
        <v>1992594.1951921526</v>
      </c>
      <c r="I151" s="797"/>
      <c r="J151" s="797"/>
      <c r="K151" s="289" t="s">
        <v>859</v>
      </c>
      <c r="L151" s="820"/>
      <c r="M151" s="821"/>
      <c r="N151" s="822"/>
    </row>
    <row r="152" spans="1:14" x14ac:dyDescent="0.25">
      <c r="A152" s="672"/>
      <c r="B152" s="835"/>
      <c r="C152" s="838"/>
      <c r="D152" s="932"/>
      <c r="E152" s="838"/>
      <c r="F152" s="285" t="s">
        <v>710</v>
      </c>
      <c r="G152" s="929"/>
      <c r="H152" s="320">
        <v>7970376.7807686105</v>
      </c>
      <c r="I152" s="797"/>
      <c r="J152" s="797"/>
      <c r="K152" s="796" t="s">
        <v>859</v>
      </c>
      <c r="L152" s="823"/>
      <c r="M152" s="824"/>
      <c r="N152" s="825"/>
    </row>
    <row r="153" spans="1:14" x14ac:dyDescent="0.25">
      <c r="A153" s="672"/>
      <c r="B153" s="835"/>
      <c r="C153" s="838"/>
      <c r="D153" s="932"/>
      <c r="E153" s="838"/>
      <c r="F153" s="285" t="s">
        <v>711</v>
      </c>
      <c r="G153" s="929"/>
      <c r="H153" s="320">
        <v>1411420.8882611082</v>
      </c>
      <c r="I153" s="797"/>
      <c r="J153" s="797"/>
      <c r="K153" s="797"/>
      <c r="L153" s="808" t="s">
        <v>670</v>
      </c>
      <c r="M153" s="809"/>
      <c r="N153" s="810"/>
    </row>
    <row r="154" spans="1:14" x14ac:dyDescent="0.25">
      <c r="A154" s="672"/>
      <c r="B154" s="835"/>
      <c r="C154" s="838"/>
      <c r="D154" s="932"/>
      <c r="E154" s="838"/>
      <c r="F154" s="285" t="s">
        <v>712</v>
      </c>
      <c r="G154" s="929"/>
      <c r="H154" s="320">
        <v>1170649.0896753897</v>
      </c>
      <c r="I154" s="797"/>
      <c r="J154" s="797"/>
      <c r="K154" s="797"/>
      <c r="L154" s="811"/>
      <c r="M154" s="812"/>
      <c r="N154" s="813"/>
    </row>
    <row r="155" spans="1:14" x14ac:dyDescent="0.25">
      <c r="A155" s="672"/>
      <c r="B155" s="836"/>
      <c r="C155" s="838"/>
      <c r="D155" s="932"/>
      <c r="E155" s="839"/>
      <c r="F155" s="285" t="s">
        <v>713</v>
      </c>
      <c r="G155" s="930"/>
      <c r="H155" s="320">
        <v>290586.65346552228</v>
      </c>
      <c r="I155" s="798"/>
      <c r="J155" s="798"/>
      <c r="K155" s="798"/>
      <c r="L155" s="811"/>
      <c r="M155" s="812"/>
      <c r="N155" s="813"/>
    </row>
    <row r="156" spans="1:14" ht="15.75" thickBot="1" x14ac:dyDescent="0.3">
      <c r="A156" s="681"/>
      <c r="B156" s="303">
        <v>1</v>
      </c>
      <c r="C156" s="839"/>
      <c r="D156" s="933"/>
      <c r="E156" s="287" t="s">
        <v>397</v>
      </c>
      <c r="F156" s="285" t="s">
        <v>714</v>
      </c>
      <c r="G156" s="286" t="s">
        <v>836</v>
      </c>
      <c r="H156" s="320">
        <v>4151237.9066503178</v>
      </c>
      <c r="I156" s="289" t="s">
        <v>489</v>
      </c>
      <c r="J156" s="289" t="s">
        <v>715</v>
      </c>
      <c r="K156" s="289" t="s">
        <v>472</v>
      </c>
      <c r="L156" s="814"/>
      <c r="M156" s="815"/>
      <c r="N156" s="816"/>
    </row>
    <row r="157" spans="1:14" s="413" customFormat="1" ht="15.75" thickBot="1" x14ac:dyDescent="0.3">
      <c r="A157" s="408" t="s">
        <v>790</v>
      </c>
      <c r="B157" s="414"/>
      <c r="C157" s="415"/>
      <c r="D157" s="416"/>
      <c r="E157" s="417"/>
      <c r="F157" s="418"/>
      <c r="G157" s="419"/>
      <c r="H157" s="420">
        <f>SUM(H126:H156)</f>
        <v>171557379.64239606</v>
      </c>
      <c r="I157" s="421"/>
      <c r="J157" s="421"/>
      <c r="K157" s="421"/>
      <c r="L157" s="422"/>
      <c r="M157" s="423"/>
      <c r="N157" s="424"/>
    </row>
    <row r="158" spans="1:14" ht="45" x14ac:dyDescent="0.25">
      <c r="A158" s="790" t="s">
        <v>17</v>
      </c>
      <c r="B158" s="301">
        <v>1</v>
      </c>
      <c r="C158" s="279">
        <v>10</v>
      </c>
      <c r="D158" s="222" t="s">
        <v>716</v>
      </c>
      <c r="E158" s="222" t="s">
        <v>295</v>
      </c>
      <c r="F158" s="280" t="s">
        <v>717</v>
      </c>
      <c r="G158" s="224" t="s">
        <v>718</v>
      </c>
      <c r="H158" s="225">
        <v>17000000</v>
      </c>
      <c r="I158" s="799" t="s">
        <v>440</v>
      </c>
      <c r="J158" s="799" t="s">
        <v>440</v>
      </c>
      <c r="K158" s="799" t="s">
        <v>823</v>
      </c>
      <c r="L158" s="841" t="s">
        <v>719</v>
      </c>
      <c r="M158" s="842"/>
      <c r="N158" s="843"/>
    </row>
    <row r="159" spans="1:14" ht="45" x14ac:dyDescent="0.25">
      <c r="A159" s="791"/>
      <c r="B159" s="301">
        <v>1</v>
      </c>
      <c r="C159" s="279">
        <v>10</v>
      </c>
      <c r="D159" s="222" t="s">
        <v>720</v>
      </c>
      <c r="E159" s="222" t="s">
        <v>721</v>
      </c>
      <c r="F159" s="280" t="s">
        <v>722</v>
      </c>
      <c r="G159" s="224" t="s">
        <v>723</v>
      </c>
      <c r="H159" s="225">
        <v>14450000</v>
      </c>
      <c r="I159" s="800"/>
      <c r="J159" s="800"/>
      <c r="K159" s="800"/>
      <c r="L159" s="858"/>
      <c r="M159" s="859"/>
      <c r="N159" s="860"/>
    </row>
    <row r="160" spans="1:14" ht="45" x14ac:dyDescent="0.25">
      <c r="A160" s="791"/>
      <c r="B160" s="301">
        <v>1</v>
      </c>
      <c r="C160" s="279">
        <v>10</v>
      </c>
      <c r="D160" s="222" t="s">
        <v>399</v>
      </c>
      <c r="E160" s="222" t="s">
        <v>290</v>
      </c>
      <c r="F160" s="280" t="s">
        <v>724</v>
      </c>
      <c r="G160" s="224" t="s">
        <v>725</v>
      </c>
      <c r="H160" s="225">
        <v>17849830</v>
      </c>
      <c r="I160" s="800"/>
      <c r="J160" s="800"/>
      <c r="K160" s="800"/>
      <c r="L160" s="858"/>
      <c r="M160" s="859"/>
      <c r="N160" s="860"/>
    </row>
    <row r="161" spans="1:14" ht="30" x14ac:dyDescent="0.25">
      <c r="A161" s="791"/>
      <c r="B161" s="301">
        <v>1</v>
      </c>
      <c r="C161" s="279">
        <v>10</v>
      </c>
      <c r="D161" s="222" t="s">
        <v>397</v>
      </c>
      <c r="E161" s="222" t="s">
        <v>272</v>
      </c>
      <c r="F161" s="280" t="s">
        <v>726</v>
      </c>
      <c r="G161" s="918" t="s">
        <v>727</v>
      </c>
      <c r="H161" s="225">
        <v>21250000</v>
      </c>
      <c r="I161" s="801"/>
      <c r="J161" s="801"/>
      <c r="K161" s="801"/>
      <c r="L161" s="858"/>
      <c r="M161" s="859"/>
      <c r="N161" s="860"/>
    </row>
    <row r="162" spans="1:14" x14ac:dyDescent="0.25">
      <c r="A162" s="791"/>
      <c r="B162" s="301">
        <v>1</v>
      </c>
      <c r="C162" s="279">
        <v>10</v>
      </c>
      <c r="D162" s="222" t="s">
        <v>397</v>
      </c>
      <c r="E162" s="222" t="s">
        <v>272</v>
      </c>
      <c r="F162" s="280" t="s">
        <v>728</v>
      </c>
      <c r="G162" s="920"/>
      <c r="H162" s="225">
        <v>25400342.599999998</v>
      </c>
      <c r="I162" s="799" t="s">
        <v>446</v>
      </c>
      <c r="J162" s="799" t="s">
        <v>446</v>
      </c>
      <c r="K162" s="799" t="s">
        <v>822</v>
      </c>
      <c r="L162" s="858"/>
      <c r="M162" s="859"/>
      <c r="N162" s="860"/>
    </row>
    <row r="163" spans="1:14" ht="30" x14ac:dyDescent="0.25">
      <c r="A163" s="791"/>
      <c r="B163" s="301">
        <v>1</v>
      </c>
      <c r="C163" s="279">
        <v>10</v>
      </c>
      <c r="D163" s="222" t="s">
        <v>729</v>
      </c>
      <c r="E163" s="222" t="s">
        <v>730</v>
      </c>
      <c r="F163" s="280" t="s">
        <v>731</v>
      </c>
      <c r="G163" s="920"/>
      <c r="H163" s="225">
        <v>25500000</v>
      </c>
      <c r="I163" s="800"/>
      <c r="J163" s="800"/>
      <c r="K163" s="800"/>
      <c r="L163" s="858"/>
      <c r="M163" s="859"/>
      <c r="N163" s="860"/>
    </row>
    <row r="164" spans="1:14" x14ac:dyDescent="0.25">
      <c r="A164" s="791"/>
      <c r="B164" s="301">
        <v>1</v>
      </c>
      <c r="C164" s="279">
        <v>10</v>
      </c>
      <c r="D164" s="222" t="s">
        <v>397</v>
      </c>
      <c r="E164" s="222" t="s">
        <v>272</v>
      </c>
      <c r="F164" s="280" t="s">
        <v>732</v>
      </c>
      <c r="G164" s="919"/>
      <c r="H164" s="225">
        <v>12750000</v>
      </c>
      <c r="I164" s="801"/>
      <c r="J164" s="801"/>
      <c r="K164" s="801"/>
      <c r="L164" s="858"/>
      <c r="M164" s="859"/>
      <c r="N164" s="860"/>
    </row>
    <row r="165" spans="1:14" ht="45" x14ac:dyDescent="0.25">
      <c r="A165" s="791"/>
      <c r="B165" s="301">
        <v>1</v>
      </c>
      <c r="C165" s="279">
        <v>10</v>
      </c>
      <c r="D165" s="222" t="s">
        <v>397</v>
      </c>
      <c r="E165" s="222" t="s">
        <v>272</v>
      </c>
      <c r="F165" s="280" t="s">
        <v>733</v>
      </c>
      <c r="G165" s="224" t="s">
        <v>734</v>
      </c>
      <c r="H165" s="225">
        <v>25490458.75</v>
      </c>
      <c r="I165" s="293" t="s">
        <v>440</v>
      </c>
      <c r="J165" s="293" t="s">
        <v>440</v>
      </c>
      <c r="K165" s="293" t="s">
        <v>823</v>
      </c>
      <c r="L165" s="844"/>
      <c r="M165" s="845"/>
      <c r="N165" s="846"/>
    </row>
    <row r="166" spans="1:14" ht="45" x14ac:dyDescent="0.25">
      <c r="A166" s="791"/>
      <c r="B166" s="301">
        <v>1</v>
      </c>
      <c r="C166" s="279">
        <v>10</v>
      </c>
      <c r="D166" s="222" t="s">
        <v>735</v>
      </c>
      <c r="E166" s="222" t="s">
        <v>730</v>
      </c>
      <c r="F166" s="280" t="s">
        <v>736</v>
      </c>
      <c r="G166" s="224" t="s">
        <v>725</v>
      </c>
      <c r="H166" s="225">
        <v>17889752.629999999</v>
      </c>
      <c r="I166" s="799" t="s">
        <v>446</v>
      </c>
      <c r="J166" s="799" t="s">
        <v>446</v>
      </c>
      <c r="K166" s="799" t="s">
        <v>822</v>
      </c>
      <c r="L166" s="786" t="s">
        <v>8</v>
      </c>
      <c r="M166" s="786"/>
      <c r="N166" s="787"/>
    </row>
    <row r="167" spans="1:14" x14ac:dyDescent="0.25">
      <c r="A167" s="791"/>
      <c r="B167" s="301">
        <v>1</v>
      </c>
      <c r="C167" s="279">
        <v>10</v>
      </c>
      <c r="D167" s="222" t="s">
        <v>397</v>
      </c>
      <c r="E167" s="222" t="s">
        <v>272</v>
      </c>
      <c r="F167" s="280" t="s">
        <v>737</v>
      </c>
      <c r="G167" s="918" t="s">
        <v>723</v>
      </c>
      <c r="H167" s="225">
        <v>21205584.932999998</v>
      </c>
      <c r="I167" s="800"/>
      <c r="J167" s="800"/>
      <c r="K167" s="800"/>
      <c r="L167" s="786" t="s">
        <v>719</v>
      </c>
      <c r="M167" s="786"/>
      <c r="N167" s="787"/>
    </row>
    <row r="168" spans="1:14" x14ac:dyDescent="0.25">
      <c r="A168" s="791"/>
      <c r="B168" s="301">
        <v>1</v>
      </c>
      <c r="C168" s="279">
        <v>10</v>
      </c>
      <c r="D168" s="222" t="s">
        <v>257</v>
      </c>
      <c r="E168" s="222" t="s">
        <v>738</v>
      </c>
      <c r="F168" s="280" t="s">
        <v>739</v>
      </c>
      <c r="G168" s="920"/>
      <c r="H168" s="225">
        <v>25474399.802000001</v>
      </c>
      <c r="I168" s="800"/>
      <c r="J168" s="800"/>
      <c r="K168" s="800"/>
      <c r="L168" s="786" t="s">
        <v>719</v>
      </c>
      <c r="M168" s="786"/>
      <c r="N168" s="787"/>
    </row>
    <row r="169" spans="1:14" x14ac:dyDescent="0.25">
      <c r="A169" s="791"/>
      <c r="B169" s="301">
        <v>1</v>
      </c>
      <c r="C169" s="279">
        <v>10</v>
      </c>
      <c r="D169" s="222" t="s">
        <v>398</v>
      </c>
      <c r="E169" s="222" t="s">
        <v>280</v>
      </c>
      <c r="F169" s="280" t="s">
        <v>740</v>
      </c>
      <c r="G169" s="919"/>
      <c r="H169" s="225">
        <v>35678087</v>
      </c>
      <c r="I169" s="801"/>
      <c r="J169" s="801"/>
      <c r="K169" s="801"/>
      <c r="L169" s="786" t="s">
        <v>719</v>
      </c>
      <c r="M169" s="786"/>
      <c r="N169" s="787"/>
    </row>
    <row r="170" spans="1:14" x14ac:dyDescent="0.25">
      <c r="A170" s="791"/>
      <c r="B170" s="301">
        <v>2</v>
      </c>
      <c r="C170" s="284" t="s">
        <v>741</v>
      </c>
      <c r="D170" s="278">
        <v>42371</v>
      </c>
      <c r="E170" s="278" t="s">
        <v>302</v>
      </c>
      <c r="F170" s="280" t="s">
        <v>742</v>
      </c>
      <c r="G170" s="224" t="s">
        <v>743</v>
      </c>
      <c r="H170" s="225">
        <v>28292250</v>
      </c>
      <c r="I170" s="293" t="s">
        <v>449</v>
      </c>
      <c r="J170" s="293" t="s">
        <v>450</v>
      </c>
      <c r="K170" s="293" t="s">
        <v>489</v>
      </c>
      <c r="L170" s="786" t="s">
        <v>744</v>
      </c>
      <c r="M170" s="786"/>
      <c r="N170" s="787"/>
    </row>
    <row r="171" spans="1:14" x14ac:dyDescent="0.25">
      <c r="A171" s="791"/>
      <c r="B171" s="301">
        <v>3</v>
      </c>
      <c r="C171" s="284" t="s">
        <v>741</v>
      </c>
      <c r="D171" s="278">
        <v>42403</v>
      </c>
      <c r="E171" s="278" t="s">
        <v>745</v>
      </c>
      <c r="F171" s="280" t="s">
        <v>746</v>
      </c>
      <c r="G171" s="224" t="s">
        <v>743</v>
      </c>
      <c r="H171" s="225">
        <v>42500000</v>
      </c>
      <c r="I171" s="799" t="s">
        <v>824</v>
      </c>
      <c r="J171" s="799" t="s">
        <v>449</v>
      </c>
      <c r="K171" s="293" t="s">
        <v>542</v>
      </c>
      <c r="L171" s="786" t="s">
        <v>747</v>
      </c>
      <c r="M171" s="786"/>
      <c r="N171" s="787"/>
    </row>
    <row r="172" spans="1:14" x14ac:dyDescent="0.25">
      <c r="A172" s="791"/>
      <c r="B172" s="301">
        <v>3</v>
      </c>
      <c r="C172" s="284" t="s">
        <v>741</v>
      </c>
      <c r="D172" s="278">
        <v>42432</v>
      </c>
      <c r="E172" s="284" t="s">
        <v>346</v>
      </c>
      <c r="F172" s="280" t="s">
        <v>748</v>
      </c>
      <c r="G172" s="224" t="s">
        <v>749</v>
      </c>
      <c r="H172" s="225">
        <v>12750000</v>
      </c>
      <c r="I172" s="800"/>
      <c r="J172" s="800"/>
      <c r="K172" s="799" t="s">
        <v>823</v>
      </c>
      <c r="L172" s="786" t="s">
        <v>747</v>
      </c>
      <c r="M172" s="786"/>
      <c r="N172" s="787"/>
    </row>
    <row r="173" spans="1:14" x14ac:dyDescent="0.25">
      <c r="A173" s="791"/>
      <c r="B173" s="301">
        <v>3</v>
      </c>
      <c r="C173" s="284" t="s">
        <v>741</v>
      </c>
      <c r="D173" s="278" t="s">
        <v>750</v>
      </c>
      <c r="E173" s="278" t="s">
        <v>751</v>
      </c>
      <c r="F173" s="280" t="s">
        <v>752</v>
      </c>
      <c r="G173" s="918" t="s">
        <v>743</v>
      </c>
      <c r="H173" s="225">
        <v>8500000</v>
      </c>
      <c r="I173" s="801"/>
      <c r="J173" s="801"/>
      <c r="K173" s="801"/>
      <c r="L173" s="786" t="s">
        <v>747</v>
      </c>
      <c r="M173" s="786"/>
      <c r="N173" s="787"/>
    </row>
    <row r="174" spans="1:14" x14ac:dyDescent="0.25">
      <c r="A174" s="791"/>
      <c r="B174" s="301">
        <v>3</v>
      </c>
      <c r="C174" s="284" t="s">
        <v>741</v>
      </c>
      <c r="D174" s="278">
        <v>42372</v>
      </c>
      <c r="E174" s="294" t="s">
        <v>263</v>
      </c>
      <c r="F174" s="280" t="s">
        <v>753</v>
      </c>
      <c r="G174" s="920"/>
      <c r="H174" s="225">
        <v>25500000</v>
      </c>
      <c r="I174" s="799" t="s">
        <v>449</v>
      </c>
      <c r="J174" s="799" t="s">
        <v>450</v>
      </c>
      <c r="K174" s="799" t="s">
        <v>489</v>
      </c>
      <c r="L174" s="786" t="s">
        <v>754</v>
      </c>
      <c r="M174" s="786"/>
      <c r="N174" s="787"/>
    </row>
    <row r="175" spans="1:14" x14ac:dyDescent="0.25">
      <c r="A175" s="791"/>
      <c r="B175" s="301">
        <v>3</v>
      </c>
      <c r="C175" s="284" t="s">
        <v>741</v>
      </c>
      <c r="D175" s="278">
        <v>42372</v>
      </c>
      <c r="E175" s="294" t="s">
        <v>263</v>
      </c>
      <c r="F175" s="280" t="s">
        <v>755</v>
      </c>
      <c r="G175" s="920"/>
      <c r="H175" s="225">
        <v>42500000</v>
      </c>
      <c r="I175" s="801"/>
      <c r="J175" s="801"/>
      <c r="K175" s="801"/>
      <c r="L175" s="786" t="s">
        <v>744</v>
      </c>
      <c r="M175" s="786"/>
      <c r="N175" s="787"/>
    </row>
    <row r="176" spans="1:14" x14ac:dyDescent="0.25">
      <c r="A176" s="791"/>
      <c r="B176" s="301">
        <v>3</v>
      </c>
      <c r="C176" s="284" t="s">
        <v>741</v>
      </c>
      <c r="D176" s="278">
        <v>42372</v>
      </c>
      <c r="E176" s="294" t="s">
        <v>263</v>
      </c>
      <c r="F176" s="280" t="s">
        <v>756</v>
      </c>
      <c r="G176" s="920"/>
      <c r="H176" s="225">
        <v>42499343.375</v>
      </c>
      <c r="I176" s="293" t="s">
        <v>825</v>
      </c>
      <c r="J176" s="293" t="s">
        <v>449</v>
      </c>
      <c r="K176" s="799" t="s">
        <v>823</v>
      </c>
      <c r="L176" s="786" t="s">
        <v>747</v>
      </c>
      <c r="M176" s="786"/>
      <c r="N176" s="787"/>
    </row>
    <row r="177" spans="1:14" x14ac:dyDescent="0.25">
      <c r="A177" s="791"/>
      <c r="B177" s="301">
        <v>3</v>
      </c>
      <c r="C177" s="284" t="s">
        <v>741</v>
      </c>
      <c r="D177" s="278">
        <v>42372</v>
      </c>
      <c r="E177" s="284" t="s">
        <v>263</v>
      </c>
      <c r="F177" s="280" t="s">
        <v>757</v>
      </c>
      <c r="G177" s="919"/>
      <c r="H177" s="225">
        <v>12750000</v>
      </c>
      <c r="I177" s="293" t="s">
        <v>826</v>
      </c>
      <c r="J177" s="293" t="s">
        <v>460</v>
      </c>
      <c r="K177" s="800"/>
      <c r="L177" s="786" t="s">
        <v>758</v>
      </c>
      <c r="M177" s="786"/>
      <c r="N177" s="787"/>
    </row>
    <row r="178" spans="1:14" x14ac:dyDescent="0.25">
      <c r="A178" s="791"/>
      <c r="B178" s="301">
        <v>3</v>
      </c>
      <c r="C178" s="284" t="s">
        <v>741</v>
      </c>
      <c r="D178" s="278">
        <v>42372</v>
      </c>
      <c r="E178" s="284" t="s">
        <v>306</v>
      </c>
      <c r="F178" s="280" t="s">
        <v>759</v>
      </c>
      <c r="G178" s="224" t="s">
        <v>361</v>
      </c>
      <c r="H178" s="225">
        <v>19513750.194499999</v>
      </c>
      <c r="I178" s="799" t="s">
        <v>825</v>
      </c>
      <c r="J178" s="799" t="s">
        <v>449</v>
      </c>
      <c r="K178" s="800"/>
      <c r="L178" s="786" t="s">
        <v>747</v>
      </c>
      <c r="M178" s="786"/>
      <c r="N178" s="787"/>
    </row>
    <row r="179" spans="1:14" x14ac:dyDescent="0.25">
      <c r="A179" s="791"/>
      <c r="B179" s="301">
        <v>3</v>
      </c>
      <c r="C179" s="284" t="s">
        <v>741</v>
      </c>
      <c r="D179" s="278">
        <v>42372</v>
      </c>
      <c r="E179" s="284" t="s">
        <v>263</v>
      </c>
      <c r="F179" s="280" t="s">
        <v>760</v>
      </c>
      <c r="G179" s="918" t="s">
        <v>743</v>
      </c>
      <c r="H179" s="225">
        <v>24947500</v>
      </c>
      <c r="I179" s="801"/>
      <c r="J179" s="801"/>
      <c r="K179" s="801"/>
      <c r="L179" s="786" t="s">
        <v>747</v>
      </c>
      <c r="M179" s="786"/>
      <c r="N179" s="787"/>
    </row>
    <row r="180" spans="1:14" x14ac:dyDescent="0.25">
      <c r="A180" s="791"/>
      <c r="B180" s="301">
        <v>3</v>
      </c>
      <c r="C180" s="284" t="s">
        <v>741</v>
      </c>
      <c r="D180" s="278">
        <v>42432</v>
      </c>
      <c r="E180" s="284" t="s">
        <v>346</v>
      </c>
      <c r="F180" s="280" t="s">
        <v>761</v>
      </c>
      <c r="G180" s="919"/>
      <c r="H180" s="225">
        <v>2823681.7844999996</v>
      </c>
      <c r="I180" s="293" t="s">
        <v>460</v>
      </c>
      <c r="J180" s="293" t="s">
        <v>460</v>
      </c>
      <c r="K180" s="799" t="s">
        <v>489</v>
      </c>
      <c r="L180" s="786" t="s">
        <v>762</v>
      </c>
      <c r="M180" s="786"/>
      <c r="N180" s="787"/>
    </row>
    <row r="181" spans="1:14" x14ac:dyDescent="0.25">
      <c r="A181" s="791"/>
      <c r="B181" s="301">
        <v>3</v>
      </c>
      <c r="C181" s="284" t="s">
        <v>741</v>
      </c>
      <c r="D181" s="278">
        <v>42403</v>
      </c>
      <c r="E181" s="278" t="s">
        <v>745</v>
      </c>
      <c r="F181" s="280" t="s">
        <v>763</v>
      </c>
      <c r="G181" s="224" t="s">
        <v>749</v>
      </c>
      <c r="H181" s="225">
        <v>10150000</v>
      </c>
      <c r="I181" s="293" t="s">
        <v>825</v>
      </c>
      <c r="J181" s="799" t="s">
        <v>449</v>
      </c>
      <c r="K181" s="801"/>
      <c r="L181" s="786" t="s">
        <v>747</v>
      </c>
      <c r="M181" s="786"/>
      <c r="N181" s="787"/>
    </row>
    <row r="182" spans="1:14" x14ac:dyDescent="0.25">
      <c r="A182" s="791"/>
      <c r="B182" s="301">
        <v>4</v>
      </c>
      <c r="C182" s="284" t="s">
        <v>764</v>
      </c>
      <c r="D182" s="278">
        <v>42373</v>
      </c>
      <c r="E182" s="284" t="s">
        <v>308</v>
      </c>
      <c r="F182" s="280" t="s">
        <v>765</v>
      </c>
      <c r="G182" s="918" t="s">
        <v>743</v>
      </c>
      <c r="H182" s="225">
        <v>23659318.993154999</v>
      </c>
      <c r="I182" s="293" t="s">
        <v>824</v>
      </c>
      <c r="J182" s="800"/>
      <c r="K182" s="293" t="s">
        <v>823</v>
      </c>
      <c r="L182" s="786" t="s">
        <v>747</v>
      </c>
      <c r="M182" s="786"/>
      <c r="N182" s="787"/>
    </row>
    <row r="183" spans="1:14" x14ac:dyDescent="0.25">
      <c r="A183" s="791"/>
      <c r="B183" s="301">
        <v>4</v>
      </c>
      <c r="C183" s="284" t="s">
        <v>764</v>
      </c>
      <c r="D183" s="278">
        <v>42373</v>
      </c>
      <c r="E183" s="284" t="s">
        <v>308</v>
      </c>
      <c r="F183" s="280" t="s">
        <v>766</v>
      </c>
      <c r="G183" s="919"/>
      <c r="H183" s="225">
        <v>680000</v>
      </c>
      <c r="I183" s="293" t="s">
        <v>825</v>
      </c>
      <c r="J183" s="800"/>
      <c r="K183" s="293" t="s">
        <v>541</v>
      </c>
      <c r="L183" s="786" t="s">
        <v>747</v>
      </c>
      <c r="M183" s="786"/>
      <c r="N183" s="787"/>
    </row>
    <row r="184" spans="1:14" x14ac:dyDescent="0.25">
      <c r="A184" s="791"/>
      <c r="B184" s="301">
        <v>4</v>
      </c>
      <c r="C184" s="284" t="s">
        <v>764</v>
      </c>
      <c r="D184" s="278">
        <v>42373</v>
      </c>
      <c r="E184" s="284" t="s">
        <v>308</v>
      </c>
      <c r="F184" s="280" t="s">
        <v>767</v>
      </c>
      <c r="G184" s="224" t="s">
        <v>768</v>
      </c>
      <c r="H184" s="225">
        <v>9775000</v>
      </c>
      <c r="I184" s="293" t="s">
        <v>827</v>
      </c>
      <c r="J184" s="801"/>
      <c r="K184" s="293" t="s">
        <v>547</v>
      </c>
      <c r="L184" s="786" t="s">
        <v>758</v>
      </c>
      <c r="M184" s="786"/>
      <c r="N184" s="787"/>
    </row>
    <row r="185" spans="1:14" x14ac:dyDescent="0.25">
      <c r="A185" s="791"/>
      <c r="B185" s="301">
        <v>4</v>
      </c>
      <c r="C185" s="284" t="s">
        <v>764</v>
      </c>
      <c r="D185" s="278">
        <v>42404</v>
      </c>
      <c r="E185" s="284" t="s">
        <v>312</v>
      </c>
      <c r="F185" s="280" t="s">
        <v>769</v>
      </c>
      <c r="G185" s="224" t="s">
        <v>749</v>
      </c>
      <c r="H185" s="225">
        <v>32391342.173</v>
      </c>
      <c r="I185" s="293" t="s">
        <v>828</v>
      </c>
      <c r="J185" s="293" t="s">
        <v>489</v>
      </c>
      <c r="K185" s="293" t="s">
        <v>823</v>
      </c>
      <c r="L185" s="786" t="s">
        <v>770</v>
      </c>
      <c r="M185" s="786"/>
      <c r="N185" s="787"/>
    </row>
    <row r="186" spans="1:14" x14ac:dyDescent="0.25">
      <c r="A186" s="791"/>
      <c r="B186" s="301">
        <v>4</v>
      </c>
      <c r="C186" s="284" t="s">
        <v>764</v>
      </c>
      <c r="D186" s="278">
        <v>42404</v>
      </c>
      <c r="E186" s="284" t="s">
        <v>312</v>
      </c>
      <c r="F186" s="280" t="s">
        <v>771</v>
      </c>
      <c r="G186" s="224" t="s">
        <v>743</v>
      </c>
      <c r="H186" s="225">
        <v>5680500</v>
      </c>
      <c r="I186" s="799" t="s">
        <v>825</v>
      </c>
      <c r="J186" s="799" t="s">
        <v>446</v>
      </c>
      <c r="K186" s="293" t="s">
        <v>484</v>
      </c>
      <c r="L186" s="786" t="s">
        <v>747</v>
      </c>
      <c r="M186" s="786"/>
      <c r="N186" s="787"/>
    </row>
    <row r="187" spans="1:14" x14ac:dyDescent="0.25">
      <c r="A187" s="791"/>
      <c r="B187" s="301">
        <v>4</v>
      </c>
      <c r="C187" s="284" t="s">
        <v>764</v>
      </c>
      <c r="D187" s="278">
        <v>42404</v>
      </c>
      <c r="E187" s="284" t="s">
        <v>312</v>
      </c>
      <c r="F187" s="280" t="s">
        <v>772</v>
      </c>
      <c r="G187" s="918" t="s">
        <v>749</v>
      </c>
      <c r="H187" s="225">
        <v>6450000</v>
      </c>
      <c r="I187" s="800"/>
      <c r="J187" s="801"/>
      <c r="K187" s="293" t="s">
        <v>829</v>
      </c>
      <c r="L187" s="786" t="s">
        <v>747</v>
      </c>
      <c r="M187" s="786"/>
      <c r="N187" s="787"/>
    </row>
    <row r="188" spans="1:14" x14ac:dyDescent="0.25">
      <c r="A188" s="791"/>
      <c r="B188" s="301">
        <v>4</v>
      </c>
      <c r="C188" s="284" t="s">
        <v>764</v>
      </c>
      <c r="D188" s="278">
        <v>42373</v>
      </c>
      <c r="E188" s="284" t="s">
        <v>367</v>
      </c>
      <c r="F188" s="280" t="s">
        <v>773</v>
      </c>
      <c r="G188" s="919"/>
      <c r="H188" s="225">
        <v>1612500</v>
      </c>
      <c r="I188" s="800"/>
      <c r="J188" s="293" t="s">
        <v>450</v>
      </c>
      <c r="K188" s="293" t="s">
        <v>823</v>
      </c>
      <c r="L188" s="786" t="s">
        <v>747</v>
      </c>
      <c r="M188" s="786"/>
      <c r="N188" s="787"/>
    </row>
    <row r="189" spans="1:14" x14ac:dyDescent="0.25">
      <c r="A189" s="791"/>
      <c r="B189" s="301">
        <v>4</v>
      </c>
      <c r="C189" s="284" t="s">
        <v>764</v>
      </c>
      <c r="D189" s="278">
        <v>42373</v>
      </c>
      <c r="E189" s="284" t="s">
        <v>308</v>
      </c>
      <c r="F189" s="280" t="s">
        <v>774</v>
      </c>
      <c r="G189" s="224" t="s">
        <v>743</v>
      </c>
      <c r="H189" s="225">
        <v>8920340</v>
      </c>
      <c r="I189" s="800"/>
      <c r="J189" s="295" t="s">
        <v>446</v>
      </c>
      <c r="K189" s="293" t="s">
        <v>829</v>
      </c>
      <c r="L189" s="786" t="s">
        <v>747</v>
      </c>
      <c r="M189" s="786"/>
      <c r="N189" s="787"/>
    </row>
    <row r="190" spans="1:14" x14ac:dyDescent="0.25">
      <c r="A190" s="791"/>
      <c r="B190" s="301">
        <v>4</v>
      </c>
      <c r="C190" s="284" t="s">
        <v>764</v>
      </c>
      <c r="D190" s="278">
        <v>42373</v>
      </c>
      <c r="E190" s="284" t="s">
        <v>367</v>
      </c>
      <c r="F190" s="280" t="s">
        <v>775</v>
      </c>
      <c r="G190" s="224" t="s">
        <v>776</v>
      </c>
      <c r="H190" s="225">
        <v>4250000</v>
      </c>
      <c r="I190" s="801"/>
      <c r="J190" s="293" t="s">
        <v>450</v>
      </c>
      <c r="K190" s="293" t="s">
        <v>441</v>
      </c>
      <c r="L190" s="786" t="s">
        <v>747</v>
      </c>
      <c r="M190" s="786"/>
      <c r="N190" s="787"/>
    </row>
    <row r="191" spans="1:14" x14ac:dyDescent="0.25">
      <c r="A191" s="791"/>
      <c r="B191" s="301">
        <v>4</v>
      </c>
      <c r="C191" s="284" t="s">
        <v>764</v>
      </c>
      <c r="D191" s="278">
        <v>42373</v>
      </c>
      <c r="E191" s="284" t="s">
        <v>308</v>
      </c>
      <c r="F191" s="280" t="s">
        <v>777</v>
      </c>
      <c r="G191" s="918" t="s">
        <v>778</v>
      </c>
      <c r="H191" s="225">
        <v>138000</v>
      </c>
      <c r="I191" s="293" t="s">
        <v>825</v>
      </c>
      <c r="J191" s="799" t="s">
        <v>449</v>
      </c>
      <c r="K191" s="293" t="s">
        <v>489</v>
      </c>
      <c r="L191" s="786" t="s">
        <v>747</v>
      </c>
      <c r="M191" s="786"/>
      <c r="N191" s="787"/>
    </row>
    <row r="192" spans="1:14" x14ac:dyDescent="0.25">
      <c r="A192" s="791"/>
      <c r="B192" s="301">
        <v>4</v>
      </c>
      <c r="C192" s="284" t="s">
        <v>764</v>
      </c>
      <c r="D192" s="278">
        <v>42404</v>
      </c>
      <c r="E192" s="284" t="s">
        <v>779</v>
      </c>
      <c r="F192" s="280" t="s">
        <v>780</v>
      </c>
      <c r="G192" s="920"/>
      <c r="H192" s="225">
        <v>1989000</v>
      </c>
      <c r="I192" s="293" t="s">
        <v>827</v>
      </c>
      <c r="J192" s="800"/>
      <c r="K192" s="799" t="s">
        <v>823</v>
      </c>
      <c r="L192" s="786" t="s">
        <v>747</v>
      </c>
      <c r="M192" s="786"/>
      <c r="N192" s="787"/>
    </row>
    <row r="193" spans="1:15" x14ac:dyDescent="0.25">
      <c r="A193" s="791"/>
      <c r="B193" s="301">
        <v>4</v>
      </c>
      <c r="C193" s="279">
        <v>9</v>
      </c>
      <c r="D193" s="278">
        <v>42404</v>
      </c>
      <c r="E193" s="284" t="s">
        <v>779</v>
      </c>
      <c r="F193" s="280" t="s">
        <v>781</v>
      </c>
      <c r="G193" s="919"/>
      <c r="H193" s="225">
        <v>5610000</v>
      </c>
      <c r="I193" s="293" t="s">
        <v>825</v>
      </c>
      <c r="J193" s="800"/>
      <c r="K193" s="801"/>
      <c r="L193" s="786" t="s">
        <v>747</v>
      </c>
      <c r="M193" s="786"/>
      <c r="N193" s="787"/>
    </row>
    <row r="194" spans="1:15" ht="30" x14ac:dyDescent="0.25">
      <c r="A194" s="791"/>
      <c r="B194" s="301">
        <v>5</v>
      </c>
      <c r="C194" s="279">
        <v>9</v>
      </c>
      <c r="D194" s="278">
        <v>42374</v>
      </c>
      <c r="E194" s="279" t="s">
        <v>782</v>
      </c>
      <c r="F194" s="280" t="s">
        <v>783</v>
      </c>
      <c r="G194" s="224" t="s">
        <v>784</v>
      </c>
      <c r="H194" s="321">
        <v>41310000</v>
      </c>
      <c r="I194" s="916" t="s">
        <v>449</v>
      </c>
      <c r="J194" s="800"/>
      <c r="K194" s="916" t="s">
        <v>441</v>
      </c>
      <c r="L194" s="786" t="s">
        <v>71</v>
      </c>
      <c r="M194" s="786"/>
      <c r="N194" s="787"/>
    </row>
    <row r="195" spans="1:15" x14ac:dyDescent="0.25">
      <c r="A195" s="791"/>
      <c r="B195" s="301">
        <v>5</v>
      </c>
      <c r="C195" s="279">
        <v>9</v>
      </c>
      <c r="D195" s="278">
        <v>42374</v>
      </c>
      <c r="E195" s="294" t="s">
        <v>785</v>
      </c>
      <c r="F195" s="280" t="s">
        <v>786</v>
      </c>
      <c r="G195" s="224" t="s">
        <v>778</v>
      </c>
      <c r="H195" s="321">
        <v>10880000</v>
      </c>
      <c r="I195" s="917"/>
      <c r="J195" s="800"/>
      <c r="K195" s="917"/>
      <c r="L195" s="786" t="s">
        <v>71</v>
      </c>
      <c r="M195" s="786"/>
      <c r="N195" s="787"/>
    </row>
    <row r="196" spans="1:15" ht="30" x14ac:dyDescent="0.25">
      <c r="A196" s="791"/>
      <c r="B196" s="301">
        <v>5</v>
      </c>
      <c r="C196" s="279">
        <v>9</v>
      </c>
      <c r="D196" s="278">
        <v>42374</v>
      </c>
      <c r="E196" s="279" t="s">
        <v>782</v>
      </c>
      <c r="F196" s="280" t="s">
        <v>787</v>
      </c>
      <c r="G196" s="918" t="s">
        <v>784</v>
      </c>
      <c r="H196" s="321">
        <v>2465000</v>
      </c>
      <c r="I196" s="917"/>
      <c r="J196" s="800"/>
      <c r="K196" s="917"/>
      <c r="L196" s="786" t="s">
        <v>71</v>
      </c>
      <c r="M196" s="786"/>
      <c r="N196" s="787"/>
    </row>
    <row r="197" spans="1:15" ht="15.75" thickBot="1" x14ac:dyDescent="0.3">
      <c r="A197" s="792"/>
      <c r="B197" s="302">
        <v>5</v>
      </c>
      <c r="C197" s="297">
        <v>9</v>
      </c>
      <c r="D197" s="298">
        <v>42374</v>
      </c>
      <c r="E197" s="297" t="s">
        <v>788</v>
      </c>
      <c r="F197" s="299" t="s">
        <v>789</v>
      </c>
      <c r="G197" s="920"/>
      <c r="H197" s="322">
        <v>19550000</v>
      </c>
      <c r="I197" s="917"/>
      <c r="J197" s="800"/>
      <c r="K197" s="917"/>
      <c r="L197" s="788" t="s">
        <v>71</v>
      </c>
      <c r="M197" s="788"/>
      <c r="N197" s="789"/>
    </row>
    <row r="198" spans="1:15" s="413" customFormat="1" ht="23.25" customHeight="1" thickBot="1" x14ac:dyDescent="0.3">
      <c r="A198" s="407" t="s">
        <v>790</v>
      </c>
      <c r="B198" s="487"/>
      <c r="C198" s="488"/>
      <c r="D198" s="489"/>
      <c r="E198" s="488"/>
      <c r="F198" s="490"/>
      <c r="G198" s="491"/>
      <c r="H198" s="492">
        <f>SUM(H158:H197)</f>
        <v>708025982.23515499</v>
      </c>
      <c r="I198" s="493"/>
      <c r="J198" s="494"/>
      <c r="K198" s="493"/>
      <c r="L198" s="490"/>
      <c r="M198" s="490"/>
      <c r="N198" s="495"/>
      <c r="O198" s="496"/>
    </row>
    <row r="199" spans="1:15" ht="24.75" customHeight="1" thickBot="1" x14ac:dyDescent="0.3">
      <c r="A199" s="300" t="s">
        <v>23</v>
      </c>
      <c r="B199" s="482">
        <v>3</v>
      </c>
      <c r="C199" s="483">
        <v>6</v>
      </c>
      <c r="D199" s="483" t="s">
        <v>819</v>
      </c>
      <c r="E199" s="484">
        <v>42403</v>
      </c>
      <c r="F199" s="485" t="s">
        <v>817</v>
      </c>
      <c r="G199" s="473" t="s">
        <v>818</v>
      </c>
      <c r="H199" s="486">
        <v>180000</v>
      </c>
      <c r="I199" s="475" t="s">
        <v>460</v>
      </c>
      <c r="J199" s="475" t="s">
        <v>455</v>
      </c>
      <c r="K199" s="474" t="s">
        <v>455</v>
      </c>
      <c r="L199" s="886"/>
      <c r="M199" s="886"/>
      <c r="N199" s="887"/>
    </row>
    <row r="200" spans="1:15" ht="22.5" customHeight="1" thickBot="1" x14ac:dyDescent="0.3">
      <c r="A200" s="914" t="s">
        <v>994</v>
      </c>
      <c r="B200" s="915"/>
      <c r="C200" s="915"/>
      <c r="D200" s="915"/>
      <c r="E200" s="915"/>
      <c r="F200" s="326"/>
      <c r="G200" s="332"/>
      <c r="H200" s="445">
        <f>H199+H198+H157+H125+H107+H101</f>
        <v>2767263399.1111908</v>
      </c>
      <c r="I200" s="327"/>
      <c r="J200" s="328"/>
      <c r="K200" s="328"/>
      <c r="L200" s="329"/>
      <c r="M200" s="326"/>
      <c r="N200" s="330"/>
    </row>
    <row r="203" spans="1:15" ht="17.25" x14ac:dyDescent="0.25">
      <c r="A203" s="13" t="s">
        <v>830</v>
      </c>
    </row>
    <row r="204" spans="1:15" ht="17.25" x14ac:dyDescent="0.25">
      <c r="A204" s="13" t="s">
        <v>832</v>
      </c>
    </row>
  </sheetData>
  <mergeCells count="325">
    <mergeCell ref="D12:D45"/>
    <mergeCell ref="D4:D6"/>
    <mergeCell ref="D7:D8"/>
    <mergeCell ref="D9:D11"/>
    <mergeCell ref="G167:G169"/>
    <mergeCell ref="G161:G164"/>
    <mergeCell ref="G150:G155"/>
    <mergeCell ref="G144:G145"/>
    <mergeCell ref="G141:G142"/>
    <mergeCell ref="G136:G137"/>
    <mergeCell ref="G120:G124"/>
    <mergeCell ref="G114:G115"/>
    <mergeCell ref="D126:D156"/>
    <mergeCell ref="E150:E155"/>
    <mergeCell ref="E144:E145"/>
    <mergeCell ref="E141:E142"/>
    <mergeCell ref="E133:E139"/>
    <mergeCell ref="E126:E132"/>
    <mergeCell ref="D120:D124"/>
    <mergeCell ref="E116:E117"/>
    <mergeCell ref="A4:A81"/>
    <mergeCell ref="A82:A100"/>
    <mergeCell ref="G40:G45"/>
    <mergeCell ref="G47:G49"/>
    <mergeCell ref="G50:G52"/>
    <mergeCell ref="G53:G54"/>
    <mergeCell ref="G55:G81"/>
    <mergeCell ref="G85:G93"/>
    <mergeCell ref="G94:G99"/>
    <mergeCell ref="B4:B8"/>
    <mergeCell ref="B9:B11"/>
    <mergeCell ref="B12:B37"/>
    <mergeCell ref="B38:B45"/>
    <mergeCell ref="B46:B52"/>
    <mergeCell ref="B53:B81"/>
    <mergeCell ref="B82:B93"/>
    <mergeCell ref="E38:E45"/>
    <mergeCell ref="E46:E51"/>
    <mergeCell ref="E53:E54"/>
    <mergeCell ref="E55:E81"/>
    <mergeCell ref="D46:D52"/>
    <mergeCell ref="B94:B100"/>
    <mergeCell ref="C4:C81"/>
    <mergeCell ref="C82:C93"/>
    <mergeCell ref="I2:I3"/>
    <mergeCell ref="J2:J3"/>
    <mergeCell ref="K2:K3"/>
    <mergeCell ref="G4:G8"/>
    <mergeCell ref="G9:G11"/>
    <mergeCell ref="G13:G15"/>
    <mergeCell ref="G16:G17"/>
    <mergeCell ref="G18:G20"/>
    <mergeCell ref="G22:G37"/>
    <mergeCell ref="K14:K15"/>
    <mergeCell ref="K16:K17"/>
    <mergeCell ref="K18:K19"/>
    <mergeCell ref="K22:K25"/>
    <mergeCell ref="K27:K33"/>
    <mergeCell ref="I4:I8"/>
    <mergeCell ref="J5:J6"/>
    <mergeCell ref="K7:K8"/>
    <mergeCell ref="J9:J10"/>
    <mergeCell ref="I9:I11"/>
    <mergeCell ref="I22:I25"/>
    <mergeCell ref="I27:I33"/>
    <mergeCell ref="I34:I35"/>
    <mergeCell ref="A200:E200"/>
    <mergeCell ref="I194:I197"/>
    <mergeCell ref="K194:K197"/>
    <mergeCell ref="K192:K193"/>
    <mergeCell ref="J186:J187"/>
    <mergeCell ref="I186:I190"/>
    <mergeCell ref="J178:J179"/>
    <mergeCell ref="I178:I179"/>
    <mergeCell ref="G179:G180"/>
    <mergeCell ref="G182:G183"/>
    <mergeCell ref="G187:G188"/>
    <mergeCell ref="G191:G193"/>
    <mergeCell ref="G196:G197"/>
    <mergeCell ref="K176:K179"/>
    <mergeCell ref="K180:K181"/>
    <mergeCell ref="J181:J184"/>
    <mergeCell ref="J191:J197"/>
    <mergeCell ref="G173:G177"/>
    <mergeCell ref="I174:I175"/>
    <mergeCell ref="J174:J175"/>
    <mergeCell ref="K174:K175"/>
    <mergeCell ref="K172:K173"/>
    <mergeCell ref="J171:J173"/>
    <mergeCell ref="I171:I173"/>
    <mergeCell ref="J72:J77"/>
    <mergeCell ref="L17:N17"/>
    <mergeCell ref="L18:N18"/>
    <mergeCell ref="L106:N106"/>
    <mergeCell ref="L100:N100"/>
    <mergeCell ref="L93:N93"/>
    <mergeCell ref="L94:N99"/>
    <mergeCell ref="L92:N92"/>
    <mergeCell ref="L81:N81"/>
    <mergeCell ref="L82:N91"/>
    <mergeCell ref="L69:N69"/>
    <mergeCell ref="L70:N70"/>
    <mergeCell ref="L71:N71"/>
    <mergeCell ref="L72:N80"/>
    <mergeCell ref="J58:J59"/>
    <mergeCell ref="J16:J17"/>
    <mergeCell ref="J18:J19"/>
    <mergeCell ref="J23:J25"/>
    <mergeCell ref="J27:J33"/>
    <mergeCell ref="J39:J40"/>
    <mergeCell ref="J94:J99"/>
    <mergeCell ref="K94:K98"/>
    <mergeCell ref="K92:K93"/>
    <mergeCell ref="K88:K89"/>
    <mergeCell ref="B116:B119"/>
    <mergeCell ref="C116:C119"/>
    <mergeCell ref="F110:F111"/>
    <mergeCell ref="H110:H111"/>
    <mergeCell ref="E118:E119"/>
    <mergeCell ref="D116:D119"/>
    <mergeCell ref="I72:I77"/>
    <mergeCell ref="I82:I83"/>
    <mergeCell ref="F112:F113"/>
    <mergeCell ref="B110:B113"/>
    <mergeCell ref="C110:C113"/>
    <mergeCell ref="D110:D113"/>
    <mergeCell ref="E110:E113"/>
    <mergeCell ref="G103:G106"/>
    <mergeCell ref="F116:F117"/>
    <mergeCell ref="G116:G117"/>
    <mergeCell ref="H116:H117"/>
    <mergeCell ref="C94:C100"/>
    <mergeCell ref="I39:I40"/>
    <mergeCell ref="I54:I55"/>
    <mergeCell ref="I58:I59"/>
    <mergeCell ref="I69:I70"/>
    <mergeCell ref="D94:D100"/>
    <mergeCell ref="D82:D93"/>
    <mergeCell ref="D55:D81"/>
    <mergeCell ref="D53:D54"/>
    <mergeCell ref="L199:N199"/>
    <mergeCell ref="I108:I117"/>
    <mergeCell ref="J108:J117"/>
    <mergeCell ref="I120:I123"/>
    <mergeCell ref="K108:K114"/>
    <mergeCell ref="K115:K117"/>
    <mergeCell ref="G108:G113"/>
    <mergeCell ref="G126:G128"/>
    <mergeCell ref="K84:K85"/>
    <mergeCell ref="I85:I93"/>
    <mergeCell ref="I94:I100"/>
    <mergeCell ref="H112:H113"/>
    <mergeCell ref="J92:J93"/>
    <mergeCell ref="L110:N111"/>
    <mergeCell ref="L114:N114"/>
    <mergeCell ref="L115:N115"/>
    <mergeCell ref="L116:N117"/>
    <mergeCell ref="L118:N119"/>
    <mergeCell ref="L120:N120"/>
    <mergeCell ref="L121:N121"/>
    <mergeCell ref="J120:J124"/>
    <mergeCell ref="K120:K124"/>
    <mergeCell ref="L112:N113"/>
    <mergeCell ref="L158:N165"/>
    <mergeCell ref="A102:A106"/>
    <mergeCell ref="C108:C109"/>
    <mergeCell ref="F108:F109"/>
    <mergeCell ref="H108:H109"/>
    <mergeCell ref="L108:N108"/>
    <mergeCell ref="I102:I105"/>
    <mergeCell ref="J102:J105"/>
    <mergeCell ref="K102:K105"/>
    <mergeCell ref="D103:D106"/>
    <mergeCell ref="B103:B106"/>
    <mergeCell ref="E103:E106"/>
    <mergeCell ref="C103:C106"/>
    <mergeCell ref="L102:N102"/>
    <mergeCell ref="L103:N103"/>
    <mergeCell ref="L104:N104"/>
    <mergeCell ref="L105:N105"/>
    <mergeCell ref="A2:A3"/>
    <mergeCell ref="B2:B3"/>
    <mergeCell ref="C2:C3"/>
    <mergeCell ref="D2:D3"/>
    <mergeCell ref="E2:E3"/>
    <mergeCell ref="F2:F3"/>
    <mergeCell ref="G2:G3"/>
    <mergeCell ref="L15:N15"/>
    <mergeCell ref="L16:N16"/>
    <mergeCell ref="L2:N3"/>
    <mergeCell ref="L4:N4"/>
    <mergeCell ref="L5:N5"/>
    <mergeCell ref="L6:N6"/>
    <mergeCell ref="L7:N7"/>
    <mergeCell ref="L8:N8"/>
    <mergeCell ref="L9:N11"/>
    <mergeCell ref="J14:J15"/>
    <mergeCell ref="I12:I14"/>
    <mergeCell ref="I16:I19"/>
    <mergeCell ref="E4:E6"/>
    <mergeCell ref="E7:E8"/>
    <mergeCell ref="E9:E11"/>
    <mergeCell ref="E12:E13"/>
    <mergeCell ref="E14:E37"/>
    <mergeCell ref="L19:N19"/>
    <mergeCell ref="L20:N20"/>
    <mergeCell ref="L12:N12"/>
    <mergeCell ref="L13:N13"/>
    <mergeCell ref="L14:N14"/>
    <mergeCell ref="L27:N27"/>
    <mergeCell ref="L45:N45"/>
    <mergeCell ref="L46:N46"/>
    <mergeCell ref="L47:N47"/>
    <mergeCell ref="L31:N31"/>
    <mergeCell ref="L32:N32"/>
    <mergeCell ref="L21:N21"/>
    <mergeCell ref="L22:N22"/>
    <mergeCell ref="L23:N23"/>
    <mergeCell ref="L24:N24"/>
    <mergeCell ref="L25:N25"/>
    <mergeCell ref="L26:N26"/>
    <mergeCell ref="L28:N28"/>
    <mergeCell ref="L29:N29"/>
    <mergeCell ref="L30:N30"/>
    <mergeCell ref="L48:N48"/>
    <mergeCell ref="L49:N49"/>
    <mergeCell ref="L50:N50"/>
    <mergeCell ref="L39:N39"/>
    <mergeCell ref="L40:N40"/>
    <mergeCell ref="L33:N33"/>
    <mergeCell ref="L34:N34"/>
    <mergeCell ref="L35:N35"/>
    <mergeCell ref="L36:N36"/>
    <mergeCell ref="L37:N37"/>
    <mergeCell ref="L38:N38"/>
    <mergeCell ref="L41:N41"/>
    <mergeCell ref="L42:N42"/>
    <mergeCell ref="L43:N43"/>
    <mergeCell ref="L44:N44"/>
    <mergeCell ref="L65:N65"/>
    <mergeCell ref="L66:N66"/>
    <mergeCell ref="L67:N67"/>
    <mergeCell ref="L68:N68"/>
    <mergeCell ref="L57:N57"/>
    <mergeCell ref="L60:N60"/>
    <mergeCell ref="L58:N59"/>
    <mergeCell ref="L61:N62"/>
    <mergeCell ref="L51:N51"/>
    <mergeCell ref="L52:N52"/>
    <mergeCell ref="L53:N53"/>
    <mergeCell ref="L54:N54"/>
    <mergeCell ref="L55:N55"/>
    <mergeCell ref="L56:N56"/>
    <mergeCell ref="L63:N63"/>
    <mergeCell ref="L64:N64"/>
    <mergeCell ref="K118:K119"/>
    <mergeCell ref="F118:F119"/>
    <mergeCell ref="G118:G119"/>
    <mergeCell ref="H118:H119"/>
    <mergeCell ref="I118:I119"/>
    <mergeCell ref="J118:J119"/>
    <mergeCell ref="A126:A156"/>
    <mergeCell ref="L123:N123"/>
    <mergeCell ref="L124:N124"/>
    <mergeCell ref="L148:N148"/>
    <mergeCell ref="L149:N149"/>
    <mergeCell ref="L153:N156"/>
    <mergeCell ref="L150:N152"/>
    <mergeCell ref="L126:N133"/>
    <mergeCell ref="L134:N147"/>
    <mergeCell ref="B120:B124"/>
    <mergeCell ref="C120:C124"/>
    <mergeCell ref="E120:E123"/>
    <mergeCell ref="B126:B140"/>
    <mergeCell ref="C126:C156"/>
    <mergeCell ref="B141:B142"/>
    <mergeCell ref="B143:B149"/>
    <mergeCell ref="B150:B155"/>
    <mergeCell ref="L122:N122"/>
    <mergeCell ref="I148:I155"/>
    <mergeCell ref="J148:J155"/>
    <mergeCell ref="K152:K155"/>
    <mergeCell ref="L183:N183"/>
    <mergeCell ref="L166:N166"/>
    <mergeCell ref="L167:N167"/>
    <mergeCell ref="L168:N168"/>
    <mergeCell ref="L169:N169"/>
    <mergeCell ref="L170:N170"/>
    <mergeCell ref="L171:N171"/>
    <mergeCell ref="L172:N172"/>
    <mergeCell ref="L173:N173"/>
    <mergeCell ref="L174:N174"/>
    <mergeCell ref="I158:I161"/>
    <mergeCell ref="J158:J161"/>
    <mergeCell ref="K158:K161"/>
    <mergeCell ref="I162:I164"/>
    <mergeCell ref="J162:J164"/>
    <mergeCell ref="K162:K164"/>
    <mergeCell ref="I166:I169"/>
    <mergeCell ref="J166:J169"/>
    <mergeCell ref="K166:K169"/>
    <mergeCell ref="L193:N193"/>
    <mergeCell ref="L194:N194"/>
    <mergeCell ref="L195:N195"/>
    <mergeCell ref="L196:N196"/>
    <mergeCell ref="L197:N197"/>
    <mergeCell ref="A158:A197"/>
    <mergeCell ref="A108:A124"/>
    <mergeCell ref="L184:N184"/>
    <mergeCell ref="L185:N185"/>
    <mergeCell ref="L186:N186"/>
    <mergeCell ref="L187:N187"/>
    <mergeCell ref="L188:N188"/>
    <mergeCell ref="L189:N189"/>
    <mergeCell ref="L190:N190"/>
    <mergeCell ref="L191:N191"/>
    <mergeCell ref="L192:N192"/>
    <mergeCell ref="L175:N175"/>
    <mergeCell ref="L176:N176"/>
    <mergeCell ref="L177:N177"/>
    <mergeCell ref="L178:N178"/>
    <mergeCell ref="L179:N179"/>
    <mergeCell ref="L180:N180"/>
    <mergeCell ref="L181:N181"/>
    <mergeCell ref="L182:N182"/>
  </mergeCells>
  <pageMargins left="0.11811023622047245" right="0.11811023622047245" top="0.15748031496062992" bottom="0.19685039370078741" header="0.31496062992125984" footer="0.31496062992125984"/>
  <pageSetup paperSize="8" scale="60" fitToHeight="0" orientation="landscape" r:id="rId1"/>
  <rowBreaks count="3" manualBreakCount="3">
    <brk id="81" max="16383" man="1"/>
    <brk id="125" max="16383" man="1"/>
    <brk id="157" max="16383" man="1"/>
  </rowBreaks>
  <ignoredErrors>
    <ignoredError sqref="E124 E103" twoDigitTextYear="1"/>
    <ignoredError sqref="C120" numberStoredAsText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36"/>
  <sheetViews>
    <sheetView tabSelected="1" view="pageBreakPreview" zoomScale="60" zoomScaleNormal="85" workbookViewId="0">
      <selection activeCell="C8" sqref="C8"/>
    </sheetView>
  </sheetViews>
  <sheetFormatPr defaultColWidth="9.140625" defaultRowHeight="15" x14ac:dyDescent="0.25"/>
  <cols>
    <col min="1" max="1" width="12.85546875" style="38" customWidth="1"/>
    <col min="2" max="2" width="27.5703125" style="551" customWidth="1"/>
    <col min="3" max="3" width="51" style="552" customWidth="1"/>
    <col min="4" max="4" width="19.5703125" style="37" customWidth="1"/>
    <col min="5" max="5" width="19.42578125" style="37" customWidth="1"/>
    <col min="6" max="6" width="21.5703125" style="37" customWidth="1"/>
    <col min="7" max="7" width="18.140625" style="37" customWidth="1"/>
    <col min="8" max="8" width="19" style="37" customWidth="1"/>
    <col min="9" max="9" width="17.28515625" style="38" bestFit="1" customWidth="1"/>
    <col min="10" max="10" width="22" style="37" customWidth="1"/>
    <col min="11" max="11" width="48.5703125" style="552" customWidth="1"/>
    <col min="12" max="12" width="14" style="37" customWidth="1"/>
    <col min="13" max="13" width="13.140625" style="37" customWidth="1"/>
    <col min="14" max="16384" width="9.140625" style="37"/>
  </cols>
  <sheetData>
    <row r="1" spans="1:14" ht="15.75" thickBot="1" x14ac:dyDescent="0.3">
      <c r="A1" s="570" t="s">
        <v>993</v>
      </c>
    </row>
    <row r="2" spans="1:14" x14ac:dyDescent="0.25">
      <c r="A2" s="848" t="s">
        <v>29</v>
      </c>
      <c r="B2" s="850" t="s">
        <v>427</v>
      </c>
      <c r="C2" s="850" t="s">
        <v>946</v>
      </c>
      <c r="D2" s="938" t="s">
        <v>947</v>
      </c>
      <c r="E2" s="938" t="s">
        <v>948</v>
      </c>
      <c r="F2" s="850" t="s">
        <v>949</v>
      </c>
      <c r="G2" s="947" t="s">
        <v>938</v>
      </c>
      <c r="H2" s="948"/>
      <c r="I2" s="949"/>
      <c r="J2" s="947" t="s">
        <v>950</v>
      </c>
      <c r="K2" s="854" t="s">
        <v>951</v>
      </c>
      <c r="L2" s="541"/>
      <c r="M2" s="859"/>
      <c r="N2" s="545"/>
    </row>
    <row r="3" spans="1:14" x14ac:dyDescent="0.25">
      <c r="A3" s="937"/>
      <c r="B3" s="935"/>
      <c r="C3" s="935"/>
      <c r="D3" s="939"/>
      <c r="E3" s="939"/>
      <c r="F3" s="935"/>
      <c r="G3" s="851" t="s">
        <v>435</v>
      </c>
      <c r="H3" s="953" t="s">
        <v>4</v>
      </c>
      <c r="I3" s="954"/>
      <c r="J3" s="950"/>
      <c r="K3" s="952"/>
      <c r="L3" s="541"/>
      <c r="M3" s="859"/>
      <c r="N3" s="545"/>
    </row>
    <row r="4" spans="1:14" ht="15.75" thickBot="1" x14ac:dyDescent="0.3">
      <c r="A4" s="849"/>
      <c r="B4" s="851"/>
      <c r="C4" s="851"/>
      <c r="D4" s="940"/>
      <c r="E4" s="940"/>
      <c r="F4" s="851"/>
      <c r="G4" s="935"/>
      <c r="H4" s="539" t="s">
        <v>952</v>
      </c>
      <c r="I4" s="539" t="s">
        <v>953</v>
      </c>
      <c r="J4" s="951"/>
      <c r="K4" s="855"/>
      <c r="L4" s="542"/>
      <c r="M4" s="859"/>
      <c r="N4" s="545"/>
    </row>
    <row r="5" spans="1:14" x14ac:dyDescent="0.25">
      <c r="A5" s="944" t="s">
        <v>954</v>
      </c>
      <c r="B5" s="960" t="s">
        <v>955</v>
      </c>
      <c r="C5" s="546" t="s">
        <v>956</v>
      </c>
      <c r="D5" s="955">
        <v>23062339.550000001</v>
      </c>
      <c r="E5" s="955">
        <v>169456658</v>
      </c>
      <c r="F5" s="955">
        <f>SUM(D5:E6)</f>
        <v>197436898.31420001</v>
      </c>
      <c r="G5" s="955">
        <v>1055086.94</v>
      </c>
      <c r="H5" s="547">
        <v>0.05</v>
      </c>
      <c r="I5" s="547" t="s">
        <v>71</v>
      </c>
      <c r="J5" s="955">
        <v>8718727.9399999995</v>
      </c>
      <c r="K5" s="956" t="s">
        <v>957</v>
      </c>
    </row>
    <row r="6" spans="1:14" ht="30" x14ac:dyDescent="0.25">
      <c r="A6" s="945"/>
      <c r="B6" s="958"/>
      <c r="C6" s="553" t="s">
        <v>958</v>
      </c>
      <c r="D6" s="941"/>
      <c r="E6" s="941">
        <v>4917900.7642000001</v>
      </c>
      <c r="F6" s="941"/>
      <c r="G6" s="941"/>
      <c r="H6" s="565">
        <v>0.1</v>
      </c>
      <c r="I6" s="565" t="s">
        <v>71</v>
      </c>
      <c r="J6" s="941">
        <v>491790.07642000006</v>
      </c>
      <c r="K6" s="957"/>
    </row>
    <row r="7" spans="1:14" ht="22.5" customHeight="1" x14ac:dyDescent="0.25">
      <c r="A7" s="945"/>
      <c r="B7" s="566" t="s">
        <v>959</v>
      </c>
      <c r="C7" s="553" t="s">
        <v>960</v>
      </c>
      <c r="D7" s="555">
        <v>153367379</v>
      </c>
      <c r="E7" s="555">
        <f>(146323165+9989049+8373679)*0.9856</f>
        <v>162314416.1408</v>
      </c>
      <c r="F7" s="555">
        <f>SUM(D7:E7)</f>
        <v>315681795.1408</v>
      </c>
      <c r="G7" s="555">
        <v>15060196.199999999</v>
      </c>
      <c r="H7" s="565">
        <v>0.1</v>
      </c>
      <c r="I7" s="565" t="s">
        <v>71</v>
      </c>
      <c r="J7" s="555">
        <v>16231441.614080001</v>
      </c>
      <c r="K7" s="556" t="s">
        <v>957</v>
      </c>
    </row>
    <row r="8" spans="1:14" ht="60" x14ac:dyDescent="0.25">
      <c r="A8" s="945"/>
      <c r="B8" s="566" t="s">
        <v>961</v>
      </c>
      <c r="C8" s="553" t="s">
        <v>962</v>
      </c>
      <c r="D8" s="555">
        <v>19915143.73</v>
      </c>
      <c r="E8" s="555">
        <v>325665102.39999998</v>
      </c>
      <c r="F8" s="555">
        <f>SUM(D8:E8)</f>
        <v>345580246.13</v>
      </c>
      <c r="G8" s="555">
        <v>1995073.64</v>
      </c>
      <c r="H8" s="565">
        <v>0.1</v>
      </c>
      <c r="I8" s="565" t="s">
        <v>71</v>
      </c>
      <c r="J8" s="555">
        <v>32566510.239999998</v>
      </c>
      <c r="K8" s="556" t="s">
        <v>963</v>
      </c>
    </row>
    <row r="9" spans="1:14" ht="60" x14ac:dyDescent="0.25">
      <c r="A9" s="945"/>
      <c r="B9" s="566" t="s">
        <v>964</v>
      </c>
      <c r="C9" s="553" t="s">
        <v>965</v>
      </c>
      <c r="D9" s="555">
        <v>3347582.74</v>
      </c>
      <c r="E9" s="555">
        <f>6038476.55-D9</f>
        <v>2690893.8099999996</v>
      </c>
      <c r="F9" s="555">
        <f>D9+E9</f>
        <v>6038476.5499999998</v>
      </c>
      <c r="G9" s="555">
        <v>167379.14000000001</v>
      </c>
      <c r="H9" s="565">
        <v>0.1</v>
      </c>
      <c r="I9" s="567">
        <v>0.05</v>
      </c>
      <c r="J9" s="555">
        <v>269089.38099999999</v>
      </c>
      <c r="K9" s="556" t="s">
        <v>957</v>
      </c>
    </row>
    <row r="10" spans="1:14" x14ac:dyDescent="0.25">
      <c r="A10" s="945"/>
      <c r="B10" s="958" t="s">
        <v>966</v>
      </c>
      <c r="C10" s="553" t="s">
        <v>967</v>
      </c>
      <c r="D10" s="941">
        <v>16223668.609999999</v>
      </c>
      <c r="E10" s="941">
        <v>25025935.390000001</v>
      </c>
      <c r="F10" s="941">
        <f>SUM(D10:E11)</f>
        <v>41249604</v>
      </c>
      <c r="G10" s="941">
        <v>575315.99</v>
      </c>
      <c r="H10" s="565">
        <v>0.05</v>
      </c>
      <c r="I10" s="565" t="s">
        <v>71</v>
      </c>
      <c r="J10" s="941">
        <v>0</v>
      </c>
      <c r="K10" s="959" t="s">
        <v>968</v>
      </c>
    </row>
    <row r="11" spans="1:14" ht="30" x14ac:dyDescent="0.25">
      <c r="A11" s="945"/>
      <c r="B11" s="958"/>
      <c r="C11" s="553" t="s">
        <v>969</v>
      </c>
      <c r="D11" s="941"/>
      <c r="E11" s="941"/>
      <c r="F11" s="941"/>
      <c r="G11" s="941"/>
      <c r="H11" s="565">
        <v>0.05</v>
      </c>
      <c r="I11" s="565" t="s">
        <v>71</v>
      </c>
      <c r="J11" s="941"/>
      <c r="K11" s="959"/>
    </row>
    <row r="12" spans="1:14" ht="60" x14ac:dyDescent="0.25">
      <c r="A12" s="945"/>
      <c r="B12" s="958" t="s">
        <v>970</v>
      </c>
      <c r="C12" s="553" t="s">
        <v>971</v>
      </c>
      <c r="D12" s="941">
        <v>6012805.46</v>
      </c>
      <c r="E12" s="941">
        <v>23144415.170000002</v>
      </c>
      <c r="F12" s="941">
        <f>SUM(D12:E20)</f>
        <v>29157220.630000003</v>
      </c>
      <c r="G12" s="941">
        <v>1877858.44</v>
      </c>
      <c r="H12" s="568">
        <v>0.05</v>
      </c>
      <c r="I12" s="568">
        <v>0.25</v>
      </c>
      <c r="J12" s="941">
        <v>0</v>
      </c>
      <c r="K12" s="959" t="s">
        <v>972</v>
      </c>
    </row>
    <row r="13" spans="1:14" ht="60" x14ac:dyDescent="0.25">
      <c r="A13" s="945"/>
      <c r="B13" s="958"/>
      <c r="C13" s="553" t="s">
        <v>973</v>
      </c>
      <c r="D13" s="941"/>
      <c r="E13" s="941"/>
      <c r="F13" s="941"/>
      <c r="G13" s="941"/>
      <c r="H13" s="568">
        <v>0.05</v>
      </c>
      <c r="I13" s="568">
        <v>0.25</v>
      </c>
      <c r="J13" s="941"/>
      <c r="K13" s="959"/>
    </row>
    <row r="14" spans="1:14" ht="60" x14ac:dyDescent="0.25">
      <c r="A14" s="945"/>
      <c r="B14" s="958"/>
      <c r="C14" s="553" t="s">
        <v>974</v>
      </c>
      <c r="D14" s="941"/>
      <c r="E14" s="941"/>
      <c r="F14" s="941"/>
      <c r="G14" s="941"/>
      <c r="H14" s="568">
        <v>0.05</v>
      </c>
      <c r="I14" s="568">
        <v>0.25</v>
      </c>
      <c r="J14" s="941"/>
      <c r="K14" s="959"/>
    </row>
    <row r="15" spans="1:14" ht="60" x14ac:dyDescent="0.25">
      <c r="A15" s="945"/>
      <c r="B15" s="958"/>
      <c r="C15" s="553" t="s">
        <v>975</v>
      </c>
      <c r="D15" s="941"/>
      <c r="E15" s="941"/>
      <c r="F15" s="941"/>
      <c r="G15" s="941"/>
      <c r="H15" s="568">
        <v>0.05</v>
      </c>
      <c r="I15" s="568">
        <v>0.25</v>
      </c>
      <c r="J15" s="941"/>
      <c r="K15" s="959"/>
    </row>
    <row r="16" spans="1:14" ht="30" x14ac:dyDescent="0.25">
      <c r="A16" s="945"/>
      <c r="B16" s="958"/>
      <c r="C16" s="553" t="s">
        <v>976</v>
      </c>
      <c r="D16" s="941"/>
      <c r="E16" s="941"/>
      <c r="F16" s="941"/>
      <c r="G16" s="941"/>
      <c r="H16" s="568">
        <v>0.1</v>
      </c>
      <c r="I16" s="568">
        <v>0.25</v>
      </c>
      <c r="J16" s="941"/>
      <c r="K16" s="959"/>
    </row>
    <row r="17" spans="1:11" x14ac:dyDescent="0.25">
      <c r="A17" s="945"/>
      <c r="B17" s="958"/>
      <c r="C17" s="553" t="s">
        <v>977</v>
      </c>
      <c r="D17" s="941"/>
      <c r="E17" s="941"/>
      <c r="F17" s="941"/>
      <c r="G17" s="941"/>
      <c r="H17" s="568" t="s">
        <v>71</v>
      </c>
      <c r="I17" s="568" t="s">
        <v>71</v>
      </c>
      <c r="J17" s="941"/>
      <c r="K17" s="959"/>
    </row>
    <row r="18" spans="1:11" x14ac:dyDescent="0.25">
      <c r="A18" s="945"/>
      <c r="B18" s="958"/>
      <c r="C18" s="553" t="s">
        <v>978</v>
      </c>
      <c r="D18" s="941"/>
      <c r="E18" s="941"/>
      <c r="F18" s="941"/>
      <c r="G18" s="941"/>
      <c r="H18" s="568" t="s">
        <v>71</v>
      </c>
      <c r="I18" s="568">
        <v>0.05</v>
      </c>
      <c r="J18" s="941"/>
      <c r="K18" s="959"/>
    </row>
    <row r="19" spans="1:11" x14ac:dyDescent="0.25">
      <c r="A19" s="945"/>
      <c r="B19" s="958"/>
      <c r="C19" s="553" t="s">
        <v>979</v>
      </c>
      <c r="D19" s="941"/>
      <c r="E19" s="941"/>
      <c r="F19" s="941"/>
      <c r="G19" s="941"/>
      <c r="H19" s="568" t="s">
        <v>71</v>
      </c>
      <c r="I19" s="568">
        <v>0.05</v>
      </c>
      <c r="J19" s="941"/>
      <c r="K19" s="959"/>
    </row>
    <row r="20" spans="1:11" ht="30" x14ac:dyDescent="0.25">
      <c r="A20" s="945"/>
      <c r="B20" s="958"/>
      <c r="C20" s="553" t="s">
        <v>980</v>
      </c>
      <c r="D20" s="941"/>
      <c r="E20" s="941"/>
      <c r="F20" s="941"/>
      <c r="G20" s="941"/>
      <c r="H20" s="568" t="s">
        <v>71</v>
      </c>
      <c r="I20" s="568" t="s">
        <v>71</v>
      </c>
      <c r="J20" s="941"/>
      <c r="K20" s="556" t="s">
        <v>981</v>
      </c>
    </row>
    <row r="21" spans="1:11" x14ac:dyDescent="0.25">
      <c r="A21" s="945"/>
      <c r="B21" s="958" t="s">
        <v>982</v>
      </c>
      <c r="C21" s="553" t="s">
        <v>983</v>
      </c>
      <c r="D21" s="941">
        <v>16405335.390000001</v>
      </c>
      <c r="E21" s="941">
        <v>16718190.779999999</v>
      </c>
      <c r="F21" s="941">
        <f>SUM(D21:E24)</f>
        <v>33123526.170000002</v>
      </c>
      <c r="G21" s="941">
        <v>167007.21</v>
      </c>
      <c r="H21" s="537" t="s">
        <v>71</v>
      </c>
      <c r="I21" s="537" t="s">
        <v>71</v>
      </c>
      <c r="J21" s="941">
        <v>0</v>
      </c>
      <c r="K21" s="959" t="s">
        <v>984</v>
      </c>
    </row>
    <row r="22" spans="1:11" ht="30" x14ac:dyDescent="0.25">
      <c r="A22" s="945"/>
      <c r="B22" s="958"/>
      <c r="C22" s="553" t="s">
        <v>985</v>
      </c>
      <c r="D22" s="941"/>
      <c r="E22" s="941"/>
      <c r="F22" s="941"/>
      <c r="G22" s="941"/>
      <c r="H22" s="537" t="s">
        <v>71</v>
      </c>
      <c r="I22" s="537" t="s">
        <v>71</v>
      </c>
      <c r="J22" s="941"/>
      <c r="K22" s="959"/>
    </row>
    <row r="23" spans="1:11" ht="45" x14ac:dyDescent="0.25">
      <c r="A23" s="945"/>
      <c r="B23" s="958"/>
      <c r="C23" s="553" t="s">
        <v>986</v>
      </c>
      <c r="D23" s="941"/>
      <c r="E23" s="941"/>
      <c r="F23" s="941"/>
      <c r="G23" s="941"/>
      <c r="H23" s="565">
        <v>0.1</v>
      </c>
      <c r="I23" s="565">
        <v>0.25</v>
      </c>
      <c r="J23" s="941"/>
      <c r="K23" s="959" t="s">
        <v>987</v>
      </c>
    </row>
    <row r="24" spans="1:11" ht="38.25" customHeight="1" thickBot="1" x14ac:dyDescent="0.3">
      <c r="A24" s="946"/>
      <c r="B24" s="962"/>
      <c r="C24" s="548" t="s">
        <v>988</v>
      </c>
      <c r="D24" s="963"/>
      <c r="E24" s="963"/>
      <c r="F24" s="963"/>
      <c r="G24" s="963"/>
      <c r="H24" s="549">
        <v>0.1</v>
      </c>
      <c r="I24" s="549">
        <v>0.25</v>
      </c>
      <c r="J24" s="963"/>
      <c r="K24" s="961"/>
    </row>
    <row r="25" spans="1:11" ht="60" x14ac:dyDescent="0.25">
      <c r="A25" s="942" t="s">
        <v>989</v>
      </c>
      <c r="B25" s="543" t="s">
        <v>939</v>
      </c>
      <c r="C25" s="550"/>
      <c r="D25" s="562"/>
      <c r="E25" s="562"/>
      <c r="F25" s="563">
        <v>41735688.039999999</v>
      </c>
      <c r="G25" s="563">
        <v>0</v>
      </c>
      <c r="H25" s="562">
        <v>0</v>
      </c>
      <c r="I25" s="538"/>
      <c r="J25" s="562">
        <v>0</v>
      </c>
      <c r="K25" s="564"/>
    </row>
    <row r="26" spans="1:11" ht="45" x14ac:dyDescent="0.25">
      <c r="A26" s="942"/>
      <c r="B26" s="544" t="s">
        <v>940</v>
      </c>
      <c r="C26" s="553"/>
      <c r="D26" s="554"/>
      <c r="E26" s="554"/>
      <c r="F26" s="555">
        <v>32774923.629999999</v>
      </c>
      <c r="G26" s="555">
        <v>130905.56</v>
      </c>
      <c r="H26" s="554">
        <v>5</v>
      </c>
      <c r="I26" s="537"/>
      <c r="J26" s="554">
        <v>0</v>
      </c>
      <c r="K26" s="556" t="s">
        <v>941</v>
      </c>
    </row>
    <row r="27" spans="1:11" ht="30" x14ac:dyDescent="0.25">
      <c r="A27" s="942"/>
      <c r="B27" s="544" t="s">
        <v>942</v>
      </c>
      <c r="C27" s="553"/>
      <c r="D27" s="554"/>
      <c r="E27" s="554"/>
      <c r="F27" s="555">
        <v>41069161.759999998</v>
      </c>
      <c r="G27" s="555">
        <v>0</v>
      </c>
      <c r="H27" s="554">
        <v>0</v>
      </c>
      <c r="I27" s="537"/>
      <c r="J27" s="554">
        <v>0</v>
      </c>
      <c r="K27" s="556"/>
    </row>
    <row r="28" spans="1:11" ht="30" x14ac:dyDescent="0.25">
      <c r="A28" s="942"/>
      <c r="B28" s="544" t="s">
        <v>943</v>
      </c>
      <c r="C28" s="553"/>
      <c r="D28" s="554"/>
      <c r="E28" s="555"/>
      <c r="F28" s="555">
        <v>25760494.640000001</v>
      </c>
      <c r="G28" s="555">
        <v>0</v>
      </c>
      <c r="H28" s="554">
        <v>0</v>
      </c>
      <c r="I28" s="537"/>
      <c r="J28" s="554">
        <v>0</v>
      </c>
      <c r="K28" s="556"/>
    </row>
    <row r="29" spans="1:11" ht="45" x14ac:dyDescent="0.25">
      <c r="A29" s="942"/>
      <c r="B29" s="544" t="s">
        <v>944</v>
      </c>
      <c r="C29" s="553"/>
      <c r="D29" s="554"/>
      <c r="E29" s="554"/>
      <c r="F29" s="555">
        <v>41906375.700000003</v>
      </c>
      <c r="G29" s="555">
        <v>0</v>
      </c>
      <c r="H29" s="554">
        <v>0</v>
      </c>
      <c r="I29" s="537"/>
      <c r="J29" s="554">
        <v>0</v>
      </c>
      <c r="K29" s="556"/>
    </row>
    <row r="30" spans="1:11" ht="30" x14ac:dyDescent="0.25">
      <c r="A30" s="943"/>
      <c r="B30" s="544" t="s">
        <v>945</v>
      </c>
      <c r="C30" s="553"/>
      <c r="D30" s="554"/>
      <c r="E30" s="554"/>
      <c r="F30" s="555">
        <v>42012166.950000003</v>
      </c>
      <c r="G30" s="555">
        <v>0</v>
      </c>
      <c r="H30" s="554">
        <v>0</v>
      </c>
      <c r="I30" s="537"/>
      <c r="J30" s="554">
        <v>0</v>
      </c>
      <c r="K30" s="556"/>
    </row>
    <row r="31" spans="1:11" ht="15.75" thickBot="1" x14ac:dyDescent="0.3">
      <c r="A31" s="557"/>
      <c r="B31" s="558"/>
      <c r="C31" s="548"/>
      <c r="D31" s="559"/>
      <c r="E31" s="559"/>
      <c r="F31" s="559"/>
      <c r="G31" s="559"/>
      <c r="H31" s="559"/>
      <c r="I31" s="560"/>
      <c r="J31" s="559"/>
      <c r="K31" s="561"/>
    </row>
    <row r="34" spans="1:6" x14ac:dyDescent="0.25">
      <c r="A34" s="37" t="s">
        <v>992</v>
      </c>
      <c r="B34" s="37"/>
      <c r="C34" s="37"/>
    </row>
    <row r="35" spans="1:6" ht="17.25" customHeight="1" x14ac:dyDescent="0.25">
      <c r="A35" s="936" t="s">
        <v>990</v>
      </c>
      <c r="B35" s="936"/>
      <c r="C35" s="936"/>
    </row>
    <row r="36" spans="1:6" ht="50.25" customHeight="1" x14ac:dyDescent="0.25">
      <c r="A36" s="936" t="s">
        <v>991</v>
      </c>
      <c r="B36" s="936"/>
      <c r="C36" s="936"/>
      <c r="D36" s="936"/>
      <c r="E36" s="936"/>
      <c r="F36" s="936"/>
    </row>
  </sheetData>
  <mergeCells count="45">
    <mergeCell ref="K23:K24"/>
    <mergeCell ref="J12:J20"/>
    <mergeCell ref="K12:K19"/>
    <mergeCell ref="B21:B24"/>
    <mergeCell ref="D21:D24"/>
    <mergeCell ref="E21:E24"/>
    <mergeCell ref="F21:F24"/>
    <mergeCell ref="G21:G24"/>
    <mergeCell ref="J21:J24"/>
    <mergeCell ref="K21:K22"/>
    <mergeCell ref="B12:B20"/>
    <mergeCell ref="D12:D20"/>
    <mergeCell ref="E12:E20"/>
    <mergeCell ref="G12:G20"/>
    <mergeCell ref="J5:J6"/>
    <mergeCell ref="K5:K6"/>
    <mergeCell ref="B10:B11"/>
    <mergeCell ref="D10:D11"/>
    <mergeCell ref="E10:E11"/>
    <mergeCell ref="F10:F11"/>
    <mergeCell ref="G10:G11"/>
    <mergeCell ref="J10:J11"/>
    <mergeCell ref="K10:K11"/>
    <mergeCell ref="B5:B6"/>
    <mergeCell ref="D5:D6"/>
    <mergeCell ref="E5:E6"/>
    <mergeCell ref="F5:F6"/>
    <mergeCell ref="G5:G6"/>
    <mergeCell ref="G2:I2"/>
    <mergeCell ref="J2:J4"/>
    <mergeCell ref="K2:K4"/>
    <mergeCell ref="M2:M4"/>
    <mergeCell ref="G3:G4"/>
    <mergeCell ref="H3:I3"/>
    <mergeCell ref="F2:F4"/>
    <mergeCell ref="A36:F36"/>
    <mergeCell ref="A2:A4"/>
    <mergeCell ref="B2:B4"/>
    <mergeCell ref="C2:C4"/>
    <mergeCell ref="D2:D4"/>
    <mergeCell ref="E2:E4"/>
    <mergeCell ref="F12:F20"/>
    <mergeCell ref="A35:C35"/>
    <mergeCell ref="A25:A30"/>
    <mergeCell ref="A5:A24"/>
  </mergeCells>
  <pageMargins left="0.7" right="0.7" top="0.75" bottom="0.75" header="0.3" footer="0.3"/>
  <pageSetup paperSize="8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6</vt:i4>
      </vt:variant>
      <vt:variant>
        <vt:lpstr>Pomenované rozsahy</vt:lpstr>
      </vt:variant>
      <vt:variant>
        <vt:i4>8</vt:i4>
      </vt:variant>
    </vt:vector>
  </HeadingPairs>
  <TitlesOfParts>
    <vt:vector size="14" baseType="lpstr">
      <vt:lpstr>Kontrahovanie_Čerpanie </vt:lpstr>
      <vt:lpstr>Ukazovatele</vt:lpstr>
      <vt:lpstr>Plán výziev </vt:lpstr>
      <vt:lpstr>Veľké projekty </vt:lpstr>
      <vt:lpstr>Národné projekty </vt:lpstr>
      <vt:lpstr>Korekcie a fázovanie projek_</vt:lpstr>
      <vt:lpstr>'Kontrahovanie_Čerpanie '!Názvy_tlače</vt:lpstr>
      <vt:lpstr>'Národné projekty '!Názvy_tlače</vt:lpstr>
      <vt:lpstr>'Plán výziev '!Názvy_tlače</vt:lpstr>
      <vt:lpstr>Ukazovatele!Názvy_tlače</vt:lpstr>
      <vt:lpstr>'Kontrahovanie_Čerpanie '!Oblasť_tlače</vt:lpstr>
      <vt:lpstr>'Korekcie a fázovanie projek_'!Oblasť_tlače</vt:lpstr>
      <vt:lpstr>'Plán výziev '!Oblasť_tlače</vt:lpstr>
      <vt:lpstr>'Veľké projekty '!Oblasť_tlače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Švecová Eva</dc:creator>
  <cp:lastModifiedBy>Téglássyová Katarína</cp:lastModifiedBy>
  <cp:lastPrinted>2016-03-31T13:31:02Z</cp:lastPrinted>
  <dcterms:created xsi:type="dcterms:W3CDTF">2016-02-23T13:48:25Z</dcterms:created>
  <dcterms:modified xsi:type="dcterms:W3CDTF">2016-03-31T13:32:50Z</dcterms:modified>
</cp:coreProperties>
</file>